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rchiano_G\Downloads\INDENNIZZI\"/>
    </mc:Choice>
  </mc:AlternateContent>
  <xr:revisionPtr revIDLastSave="0" documentId="13_ncr:1_{D9EE6D29-1D8B-4941-B8DA-C1FF9F547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AC" sheetId="1" r:id="rId1"/>
    <sheet name="Tabella3" sheetId="2" state="hidden" r:id="rId2"/>
    <sheet name="Controlli" sheetId="3" state="hidden" r:id="rId3"/>
  </sheets>
  <definedNames>
    <definedName name="I_ANNO_PROD">DatiAC!$C$14</definedName>
    <definedName name="I_CF">DatiAC!$C$10</definedName>
    <definedName name="I_DP_SR1">DatiAC!$C$23</definedName>
    <definedName name="I_DP_SR6">DatiAC!$C$41</definedName>
    <definedName name="I_DP_T1">DatiAC!$C$21</definedName>
    <definedName name="I_DP_T2">DatiAC!$C$22</definedName>
    <definedName name="I_E">DatiAC!$C$43</definedName>
    <definedName name="I_GG">DatiAC!$C$17</definedName>
    <definedName name="I_INIZIO_ATTIVITA">DatiAC!$C$13</definedName>
    <definedName name="I_MON">DatiAC!$C$18</definedName>
    <definedName name="I_PIVA">DatiAC!$C$11</definedName>
    <definedName name="I_RAGIONE_SOCIALE">DatiAC!$C$9</definedName>
    <definedName name="I_STARTUP">DatiAC!$C$12</definedName>
    <definedName name="I_SUM">DatiAC!$C$42</definedName>
    <definedName name="I_TABLE">DatiAC!$B$28:$G$38</definedName>
    <definedName name="I_TYPE">DatiAC!$C$6</definedName>
    <definedName name="ListaBool">Controlli!$M$2:$M$3</definedName>
    <definedName name="ListaPmi">Controlli!$M$5:$M$7</definedName>
    <definedName name="ListaTipologie">Tabella3!$B$2:$B$9</definedName>
    <definedName name="T_COL_CONST">DatiAC!$F$29:$F$38</definedName>
    <definedName name="T_COL_CUSTOM_CONST">DatiAC!$G$29:$G$38</definedName>
    <definedName name="T_COL_IDKEY">DatiAC!$B$29:$B$38</definedName>
    <definedName name="T_COL_Nota">DatiAC!$E$29:$E$38</definedName>
    <definedName name="T_COL_VALUE">DatiAC!$C$29:$C$38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8" i="3"/>
  <c r="C16" i="3"/>
  <c r="C15" i="3"/>
  <c r="E31" i="3"/>
  <c r="E32" i="3"/>
  <c r="E33" i="3"/>
  <c r="E34" i="3"/>
  <c r="E35" i="3"/>
  <c r="E36" i="3"/>
  <c r="E37" i="3"/>
  <c r="E38" i="3"/>
  <c r="E39" i="3"/>
  <c r="E30" i="3"/>
  <c r="F30" i="1"/>
  <c r="F31" i="1"/>
  <c r="F32" i="1"/>
  <c r="F33" i="1"/>
  <c r="F34" i="1"/>
  <c r="F35" i="1"/>
  <c r="F36" i="1"/>
  <c r="F37" i="1"/>
  <c r="F38" i="1"/>
  <c r="F29" i="1"/>
  <c r="G31" i="3"/>
  <c r="H31" i="3" s="1"/>
  <c r="G32" i="3"/>
  <c r="H32" i="3" s="1"/>
  <c r="G33" i="3"/>
  <c r="H33" i="3" s="1"/>
  <c r="G34" i="3"/>
  <c r="H34" i="3" s="1"/>
  <c r="G35" i="3"/>
  <c r="H35" i="3" s="1"/>
  <c r="G36" i="3"/>
  <c r="H36" i="3" s="1"/>
  <c r="G37" i="3"/>
  <c r="H37" i="3" s="1"/>
  <c r="G38" i="3"/>
  <c r="H38" i="3" s="1"/>
  <c r="G39" i="3"/>
  <c r="H39" i="3" s="1"/>
  <c r="G30" i="3"/>
  <c r="H30" i="3" s="1"/>
  <c r="B39" i="3"/>
  <c r="K39" i="3" s="1"/>
  <c r="B31" i="3"/>
  <c r="K31" i="3" s="1"/>
  <c r="B32" i="3"/>
  <c r="K32" i="3" s="1"/>
  <c r="B33" i="3"/>
  <c r="K33" i="3" s="1"/>
  <c r="B34" i="3"/>
  <c r="K34" i="3" s="1"/>
  <c r="B35" i="3"/>
  <c r="K35" i="3" s="1"/>
  <c r="B36" i="3"/>
  <c r="K36" i="3" s="1"/>
  <c r="B37" i="3"/>
  <c r="K37" i="3" s="1"/>
  <c r="B38" i="3"/>
  <c r="K38" i="3" s="1"/>
  <c r="B30" i="3"/>
  <c r="K30" i="3" s="1"/>
  <c r="I39" i="3" l="1"/>
  <c r="I33" i="3"/>
  <c r="I32" i="3"/>
  <c r="I38" i="3"/>
  <c r="I37" i="3"/>
  <c r="I36" i="3"/>
  <c r="I35" i="3"/>
  <c r="I34" i="3"/>
  <c r="I31" i="3"/>
  <c r="I30" i="3"/>
  <c r="B40" i="3"/>
  <c r="C40" i="3" s="1"/>
  <c r="M39" i="3" l="1"/>
  <c r="D39" i="3" s="1"/>
  <c r="C39" i="3" s="1"/>
  <c r="M32" i="3"/>
  <c r="D32" i="3" s="1"/>
  <c r="C32" i="3" s="1"/>
  <c r="M37" i="3"/>
  <c r="D37" i="3" s="1"/>
  <c r="C37" i="3" s="1"/>
  <c r="M34" i="3"/>
  <c r="D34" i="3" s="1"/>
  <c r="C34" i="3" s="1"/>
  <c r="M35" i="3"/>
  <c r="D35" i="3" s="1"/>
  <c r="C35" i="3" s="1"/>
  <c r="M38" i="3"/>
  <c r="D38" i="3" s="1"/>
  <c r="C38" i="3" s="1"/>
  <c r="M36" i="3"/>
  <c r="D36" i="3" s="1"/>
  <c r="C36" i="3" s="1"/>
  <c r="M33" i="3"/>
  <c r="D33" i="3" s="1"/>
  <c r="C33" i="3" s="1"/>
  <c r="M31" i="3"/>
  <c r="D31" i="3" l="1"/>
  <c r="C31" i="3" s="1"/>
  <c r="M30" i="3"/>
  <c r="D30" i="3" s="1"/>
  <c r="G8" i="3"/>
  <c r="G9" i="3" s="1"/>
  <c r="G10" i="3" s="1"/>
  <c r="D20" i="3" s="1"/>
  <c r="N11" i="3"/>
  <c r="N10" i="3"/>
  <c r="N9" i="3"/>
  <c r="C22" i="3"/>
  <c r="C23" i="3"/>
  <c r="C21" i="3"/>
  <c r="C19" i="3"/>
  <c r="C17" i="3"/>
  <c r="C14" i="3"/>
  <c r="C41" i="1"/>
  <c r="D38" i="1"/>
  <c r="D37" i="1"/>
  <c r="D36" i="1"/>
  <c r="D35" i="1"/>
  <c r="D34" i="1"/>
  <c r="D33" i="1"/>
  <c r="D32" i="1"/>
  <c r="D31" i="1"/>
  <c r="D30" i="1"/>
  <c r="D29" i="1"/>
  <c r="A2" i="3"/>
  <c r="A8" i="3"/>
  <c r="C18" i="1"/>
  <c r="C30" i="3" l="1"/>
  <c r="C9" i="3"/>
  <c r="E10" i="3" s="1"/>
  <c r="E11" i="3" s="1"/>
  <c r="C3" i="3"/>
  <c r="D3" i="3" s="1"/>
  <c r="C4" i="3"/>
  <c r="R33" i="3"/>
  <c r="R38" i="3"/>
  <c r="R34" i="3"/>
  <c r="R30" i="3"/>
  <c r="R32" i="3"/>
  <c r="R39" i="3"/>
  <c r="R31" i="3"/>
  <c r="R37" i="3"/>
  <c r="R35" i="3"/>
  <c r="R36" i="3"/>
  <c r="C20" i="3"/>
  <c r="D24" i="3" l="1"/>
  <c r="C24" i="3" s="1"/>
  <c r="D9" i="3"/>
  <c r="E5" i="3"/>
  <c r="E6" i="3" s="1"/>
  <c r="E11" i="1"/>
  <c r="D4" i="3"/>
  <c r="R40" i="3"/>
  <c r="C42" i="1" s="1"/>
  <c r="E10" i="1" l="1"/>
  <c r="C43" i="1" l="1"/>
</calcChain>
</file>

<file path=xl/sharedStrings.xml><?xml version="1.0" encoding="utf-8"?>
<sst xmlns="http://schemas.openxmlformats.org/spreadsheetml/2006/main" count="98" uniqueCount="86">
  <si>
    <t>DOMANDA DI COMPENSAZIONE - IMPRESE DI ACQUACOLTURA</t>
  </si>
  <si>
    <t>Compilare esclusivamente le celle gialle. Non modificare la struttura del file.</t>
  </si>
  <si>
    <t>1. DATI IMPRESA</t>
  </si>
  <si>
    <t>Data inizio attività (compilare SOLO se start-up 2026)</t>
  </si>
  <si>
    <t>Anno di riferimento produzione (automatico)</t>
  </si>
  <si>
    <t>2. PERIODO OGGETTO DI COMPENSAZIONE</t>
  </si>
  <si>
    <t>nM - Numero mesi (giorni/30)</t>
  </si>
  <si>
    <t>Unità di misura</t>
  </si>
  <si>
    <t>Produzione totale (ton + 1000 avannotti)</t>
  </si>
  <si>
    <t>Controllo dati</t>
  </si>
  <si>
    <t>N</t>
  </si>
  <si>
    <t>Tipologia</t>
  </si>
  <si>
    <t>Unita</t>
  </si>
  <si>
    <t>Avannotti</t>
  </si>
  <si>
    <t>Venericoltura</t>
  </si>
  <si>
    <t>ton</t>
  </si>
  <si>
    <t>Mitilicoltura ed Ostricoltura</t>
  </si>
  <si>
    <t>Vallicoltura</t>
  </si>
  <si>
    <t>Gabbie in mare</t>
  </si>
  <si>
    <t>Impianti a terra acqua dolce</t>
  </si>
  <si>
    <t>Impianti a terra specie marine</t>
  </si>
  <si>
    <t>ALTRO - non classificabile / plurima (vedi note)</t>
  </si>
  <si>
    <t>Codice Fiscale</t>
  </si>
  <si>
    <t>Partita IVA</t>
  </si>
  <si>
    <t>CF</t>
  </si>
  <si>
    <t>ERRORE: Il codice fiscale, se di 11 cifre, deve contenere solo cifre numeriche.</t>
  </si>
  <si>
    <t>ERRORE: la partita IVA, deve contenere solo cifre numeriche.</t>
  </si>
  <si>
    <t>P IVA</t>
  </si>
  <si>
    <t>ERRORE: Il formato codice fiscale a 16 caratteri (persona fisica) contiene errori e non corrisponde alla sequenza attesa lettere-numeri.</t>
  </si>
  <si>
    <t>Denominazione impresa (Come da visura camerale)</t>
  </si>
  <si>
    <t>TIPO DI ATTIVITA'</t>
  </si>
  <si>
    <t>Acquacoltura</t>
  </si>
  <si>
    <t>S</t>
  </si>
  <si>
    <t>1000 avan</t>
  </si>
  <si>
    <t>impresa</t>
  </si>
  <si>
    <t>ERR</t>
  </si>
  <si>
    <t>den</t>
  </si>
  <si>
    <t>cf</t>
  </si>
  <si>
    <t>piva</t>
  </si>
  <si>
    <t>type</t>
  </si>
  <si>
    <t>date</t>
  </si>
  <si>
    <t>Codice fiscale non compilato o invalido</t>
  </si>
  <si>
    <t>Partita iva non compilata o invalida</t>
  </si>
  <si>
    <t>Tipologia impresa (ordinaria o start-up) non specificata</t>
  </si>
  <si>
    <t>gg</t>
  </si>
  <si>
    <t>Non sono stati specificati i giorni oggetto di compensazione</t>
  </si>
  <si>
    <t>inser</t>
  </si>
  <si>
    <t>produz</t>
  </si>
  <si>
    <t>Denominazione di impresa non compilata</t>
  </si>
  <si>
    <t>4. TIPOLOGIE DI PRODUZIONE E QUANTITATIVI 2025 (2026 se start-up)</t>
  </si>
  <si>
    <t xml:space="preserve">Il soggetto richiedente è di sesso femminile ovvero la maggioranza delle quote di rappresentanza negli organismi decisionali è detenuta da persone di sesso femminile, ovvero la maggioranza della forza lavoro è di sesso femminile </t>
  </si>
  <si>
    <t>3. ALTRE INFORMAZIONI RELATIVE ALL'IMPRESA RICHIEDENTE</t>
  </si>
  <si>
    <t>Il richiedente (R1) è una Micro, Piccola e Media Impresa (PMI)</t>
  </si>
  <si>
    <t>SI</t>
  </si>
  <si>
    <t>NO</t>
  </si>
  <si>
    <t>micro impresa</t>
  </si>
  <si>
    <t>piccola impresa</t>
  </si>
  <si>
    <t>media impresa</t>
  </si>
  <si>
    <t>LOG</t>
  </si>
  <si>
    <t>altre info</t>
  </si>
  <si>
    <t>gen</t>
  </si>
  <si>
    <t>age</t>
  </si>
  <si>
    <t>dim</t>
  </si>
  <si>
    <t>Le informazioni per la sezione 3 ("Altre informazioni richiedente") sono incomplete</t>
  </si>
  <si>
    <t>Tipo di attività</t>
  </si>
  <si>
    <t>Il rappresentante legale ovvero l'età media dei componenti degli organi decisionale ovvero l'età della maggioranza della forza lavoro NON SUPERA i 40 anni</t>
  </si>
  <si>
    <t>Note su tipologia di impianto "ALTRO"</t>
  </si>
  <si>
    <t>Giorni oggetto di domanda di compensazione (max 307; per start-up, giorni dalla data di inizio attività)</t>
  </si>
  <si>
    <t>Specificare una data valida di inzio attività per START-UP</t>
  </si>
  <si>
    <t xml:space="preserve">gg </t>
  </si>
  <si>
    <t>5. RIEPILOGO</t>
  </si>
  <si>
    <t>Q</t>
  </si>
  <si>
    <t>AltroNec</t>
  </si>
  <si>
    <t>AltroBoolErr</t>
  </si>
  <si>
    <t>Nessun tipo di produzione inserito</t>
  </si>
  <si>
    <t>Missing</t>
  </si>
  <si>
    <t>AltroBoolErr2</t>
  </si>
  <si>
    <t>K (auto)</t>
  </si>
  <si>
    <t>K manuale
(solo se ALTRO)</t>
  </si>
  <si>
    <t>TON / 1000 avan</t>
  </si>
  <si>
    <t>K</t>
  </si>
  <si>
    <t>Contributo Stimato [NON UFFICIALE] [L'importo effettivamente spettante verrà verificato dall'Amministrazione Regionale]</t>
  </si>
  <si>
    <r>
      <t>Nota:</t>
    </r>
    <r>
      <rPr>
        <b/>
        <i/>
        <sz val="8"/>
        <rFont val="Arial"/>
        <family val="2"/>
      </rPr>
      <t xml:space="preserve"> Nel compilare la prossima sezione che segue</t>
    </r>
    <r>
      <rPr>
        <i/>
        <sz val="8"/>
        <rFont val="Arial"/>
        <family val="2"/>
      </rPr>
      <t>, tenere a mente che se una tipologia di impianto non è direttamente inquadrabile in una delle casistiche dell'Avviso Pubblico, oppure è riconducibile a più tipologie, occorre selezionare "ALTRO" nella colonna Tipologia, e indicare nella colonna "Note" le tipologie di riferimento, e l'ufficio istruttore calcolerà e inserirà il valore di K specifico per la casistica. E' comunque possibile compilare la colonna "K Manuale" con un valore di K che si ritiene corretto.</t>
    </r>
  </si>
  <si>
    <t>Tipologia impianti</t>
  </si>
  <si>
    <t>Produzione anno di riferimento
(ton o 1000 avannotti)</t>
  </si>
  <si>
    <t>Tipo impresa (Ordinaria / Mitilicoltura 2023 / Start-up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</si>
</sst>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\ &quot;€&quot;"/>
  </numFmts>
  <fonts count="23" x14ac:knownFonts="1">
    <font>
      <sz val="11"/>
      <color theme="1"/>
      <name val="Calibri"/>
      <family val="2"/>
      <scheme val="minor"/>
    </font>
    <font>
      <b/>
      <sz val="14"/>
      <color rgb="FF1F4E78"/>
      <name val="Arial"/>
      <family val="2"/>
    </font>
    <font>
      <i/>
      <sz val="9"/>
      <color rgb="FFC00000"/>
      <name val="Arial"/>
      <family val="2"/>
    </font>
    <font>
      <b/>
      <sz val="11"/>
      <color rgb="FFFFFFFF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b/>
      <sz val="11"/>
      <color rgb="FF006100"/>
      <name val="Arial"/>
      <family val="2"/>
    </font>
    <font>
      <b/>
      <sz val="9"/>
      <color rgb="FFFFFFFF"/>
      <name val="Cambria"/>
      <family val="1"/>
    </font>
    <font>
      <sz val="11"/>
      <color theme="1"/>
      <name val="Calibri"/>
      <family val="2"/>
      <charset val="1"/>
    </font>
    <font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6100"/>
      <name val="Arial"/>
      <family val="2"/>
    </font>
    <font>
      <b/>
      <sz val="11"/>
      <color rgb="FFFFFFFF"/>
      <name val="Arial"/>
      <family val="2"/>
    </font>
    <font>
      <b/>
      <sz val="11"/>
      <color rgb="FF9C0006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FFFFFF"/>
      <name val="Cambria"/>
      <charset val="1"/>
    </font>
    <font>
      <sz val="10"/>
      <color rgb="FF0000FF"/>
      <name val="Arial"/>
      <charset val="1"/>
    </font>
    <font>
      <b/>
      <sz val="11"/>
      <color rgb="FF0070C0"/>
      <name val="Arial"/>
      <family val="2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2EFDA"/>
        <bgColor rgb="FFFCE4D6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rgb="FFFCE4D6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CE4D6"/>
        <bgColor rgb="FFE2EFDA"/>
      </patternFill>
    </fill>
    <fill>
      <patternFill patternType="solid">
        <fgColor theme="8" tint="0.79998168889431442"/>
        <bgColor rgb="FFFCE4D6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5">
    <xf numFmtId="0" fontId="0" fillId="0" borderId="0" xfId="0"/>
    <xf numFmtId="0" fontId="5" fillId="3" borderId="1" xfId="0" applyFont="1" applyFill="1" applyBorder="1" applyProtection="1">
      <protection locked="0"/>
    </xf>
    <xf numFmtId="0" fontId="6" fillId="4" borderId="1" xfId="0" applyFont="1" applyFill="1" applyBorder="1"/>
    <xf numFmtId="1" fontId="5" fillId="3" borderId="1" xfId="0" applyNumberFormat="1" applyFont="1" applyFill="1" applyBorder="1" applyProtection="1">
      <protection locked="0"/>
    </xf>
    <xf numFmtId="2" fontId="6" fillId="4" borderId="1" xfId="0" applyNumberFormat="1" applyFont="1" applyFill="1" applyBorder="1"/>
    <xf numFmtId="0" fontId="7" fillId="2" borderId="1" xfId="0" applyFont="1" applyFill="1" applyBorder="1" applyAlignment="1">
      <alignment horizontal="center" wrapText="1"/>
    </xf>
    <xf numFmtId="0" fontId="8" fillId="0" borderId="0" xfId="1"/>
    <xf numFmtId="0" fontId="9" fillId="3" borderId="1" xfId="0" applyFont="1" applyFill="1" applyBorder="1" applyProtection="1">
      <protection locked="0"/>
    </xf>
    <xf numFmtId="49" fontId="9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4" xfId="0" applyBorder="1"/>
    <xf numFmtId="49" fontId="0" fillId="0" borderId="5" xfId="0" applyNumberForma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5" borderId="2" xfId="0" applyFill="1" applyBorder="1"/>
    <xf numFmtId="49" fontId="11" fillId="4" borderId="1" xfId="0" applyNumberFormat="1" applyFont="1" applyFill="1" applyBorder="1"/>
    <xf numFmtId="0" fontId="0" fillId="0" borderId="11" xfId="0" applyBorder="1"/>
    <xf numFmtId="0" fontId="0" fillId="5" borderId="10" xfId="0" applyFill="1" applyBorder="1"/>
    <xf numFmtId="4" fontId="0" fillId="0" borderId="12" xfId="0" applyNumberFormat="1" applyBorder="1"/>
    <xf numFmtId="164" fontId="5" fillId="3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13" fillId="6" borderId="1" xfId="0" applyFont="1" applyFill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2" borderId="0" xfId="0" applyFont="1" applyFill="1"/>
    <xf numFmtId="0" fontId="12" fillId="2" borderId="0" xfId="0" applyFont="1" applyFill="1"/>
    <xf numFmtId="0" fontId="0" fillId="8" borderId="0" xfId="0" applyFill="1"/>
    <xf numFmtId="0" fontId="10" fillId="8" borderId="1" xfId="0" applyFont="1" applyFill="1" applyBorder="1"/>
    <xf numFmtId="0" fontId="4" fillId="8" borderId="1" xfId="0" applyFont="1" applyFill="1" applyBorder="1"/>
    <xf numFmtId="0" fontId="10" fillId="8" borderId="1" xfId="0" applyFont="1" applyFill="1" applyBorder="1" applyAlignment="1">
      <alignment wrapText="1"/>
    </xf>
    <xf numFmtId="0" fontId="0" fillId="8" borderId="1" xfId="0" applyFill="1" applyBorder="1"/>
    <xf numFmtId="14" fontId="0" fillId="0" borderId="13" xfId="0" applyNumberFormat="1" applyBorder="1"/>
    <xf numFmtId="14" fontId="0" fillId="0" borderId="15" xfId="0" applyNumberFormat="1" applyBorder="1"/>
    <xf numFmtId="14" fontId="0" fillId="0" borderId="14" xfId="0" applyNumberFormat="1" applyBorder="1"/>
    <xf numFmtId="1" fontId="16" fillId="0" borderId="14" xfId="0" applyNumberFormat="1" applyFont="1" applyBorder="1"/>
    <xf numFmtId="1" fontId="18" fillId="0" borderId="15" xfId="0" applyNumberFormat="1" applyFont="1" applyBorder="1"/>
    <xf numFmtId="49" fontId="5" fillId="3" borderId="1" xfId="0" applyNumberFormat="1" applyFont="1" applyFill="1" applyBorder="1" applyProtection="1">
      <protection locked="0"/>
    </xf>
    <xf numFmtId="4" fontId="0" fillId="0" borderId="8" xfId="0" applyNumberFormat="1" applyBorder="1"/>
    <xf numFmtId="0" fontId="0" fillId="10" borderId="8" xfId="0" applyFill="1" applyBorder="1"/>
    <xf numFmtId="0" fontId="17" fillId="0" borderId="11" xfId="0" applyFont="1" applyBorder="1"/>
    <xf numFmtId="0" fontId="0" fillId="0" borderId="2" xfId="0" applyBorder="1"/>
    <xf numFmtId="4" fontId="0" fillId="0" borderId="0" xfId="0" applyNumberFormat="1"/>
    <xf numFmtId="0" fontId="16" fillId="8" borderId="0" xfId="0" applyFont="1" applyFill="1"/>
    <xf numFmtId="0" fontId="19" fillId="2" borderId="1" xfId="0" applyFont="1" applyFill="1" applyBorder="1" applyAlignment="1">
      <alignment horizontal="center" wrapText="1"/>
    </xf>
    <xf numFmtId="2" fontId="0" fillId="0" borderId="1" xfId="0" applyNumberFormat="1" applyBorder="1"/>
    <xf numFmtId="2" fontId="20" fillId="11" borderId="1" xfId="0" applyNumberFormat="1" applyFont="1" applyFill="1" applyBorder="1" applyProtection="1">
      <protection locked="0"/>
    </xf>
    <xf numFmtId="164" fontId="21" fillId="12" borderId="1" xfId="0" applyNumberFormat="1" applyFont="1" applyFill="1" applyBorder="1"/>
    <xf numFmtId="0" fontId="18" fillId="8" borderId="0" xfId="0" applyFont="1" applyFill="1"/>
    <xf numFmtId="2" fontId="0" fillId="0" borderId="0" xfId="0" applyNumberFormat="1"/>
    <xf numFmtId="2" fontId="0" fillId="0" borderId="8" xfId="0" applyNumberFormat="1" applyBorder="1"/>
    <xf numFmtId="2" fontId="8" fillId="0" borderId="0" xfId="1" applyNumberFormat="1"/>
    <xf numFmtId="0" fontId="4" fillId="8" borderId="1" xfId="0" applyFont="1" applyFill="1" applyBorder="1" applyAlignment="1">
      <alignment wrapText="1"/>
    </xf>
    <xf numFmtId="165" fontId="6" fillId="4" borderId="1" xfId="0" applyNumberFormat="1" applyFont="1" applyFill="1" applyBorder="1" applyAlignment="1">
      <alignment vertical="center"/>
    </xf>
    <xf numFmtId="14" fontId="5" fillId="3" borderId="1" xfId="0" applyNumberFormat="1" applyFont="1" applyFill="1" applyBorder="1" applyAlignment="1" applyProtection="1">
      <alignment horizontal="left"/>
      <protection locked="0"/>
    </xf>
    <xf numFmtId="0" fontId="0" fillId="7" borderId="0" xfId="0" applyFill="1"/>
    <xf numFmtId="0" fontId="0" fillId="13" borderId="0" xfId="0" applyFill="1"/>
    <xf numFmtId="0" fontId="14" fillId="9" borderId="10" xfId="0" applyFont="1" applyFill="1" applyBorder="1" applyAlignment="1">
      <alignment wrapText="1"/>
    </xf>
    <xf numFmtId="0" fontId="14" fillId="9" borderId="11" xfId="0" applyFont="1" applyFill="1" applyBorder="1" applyAlignment="1">
      <alignment wrapText="1"/>
    </xf>
    <xf numFmtId="0" fontId="14" fillId="9" borderId="12" xfId="0" applyFont="1" applyFill="1" applyBorder="1" applyAlignment="1">
      <alignment wrapText="1"/>
    </xf>
    <xf numFmtId="0" fontId="1" fillId="8" borderId="0" xfId="0" applyFont="1" applyFill="1"/>
    <xf numFmtId="0" fontId="2" fillId="8" borderId="0" xfId="0" applyFont="1" applyFill="1"/>
  </cellXfs>
  <cellStyles count="2">
    <cellStyle name="Normale" xfId="0" builtinId="0"/>
    <cellStyle name="Normale 2" xfId="1" xr:uid="{00000000-0005-0000-0000-000001000000}"/>
  </cellStyles>
  <dxfs count="1">
    <dxf>
      <font>
        <color rgb="FF006100"/>
      </font>
      <fill>
        <patternFill>
          <bgColor rgb="FFE2EFDA"/>
        </patternFill>
      </fill>
    </dxf>
  </dxfs>
  <tableStyles count="0" defaultTableStyle="TableStyleMedium2" defaultPivotStyle="PivotStyleLight16"/>
  <colors>
    <mruColors>
      <color rgb="FFFFFFCC"/>
      <color rgb="FFE2EFDA"/>
      <color rgb="FFFCE4D6"/>
      <color rgb="FF1F4E78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3"/>
  <sheetViews>
    <sheetView tabSelected="1" workbookViewId="0">
      <selection activeCell="E15" sqref="E15"/>
    </sheetView>
  </sheetViews>
  <sheetFormatPr defaultColWidth="8.85546875" defaultRowHeight="15" x14ac:dyDescent="0.25"/>
  <cols>
    <col min="1" max="1" width="3.5703125" style="30" customWidth="1"/>
    <col min="2" max="2" width="95" style="30" customWidth="1"/>
    <col min="3" max="3" width="21.7109375" style="30" customWidth="1"/>
    <col min="4" max="4" width="12.5703125" style="30" customWidth="1"/>
    <col min="5" max="5" width="50.140625" style="30" customWidth="1"/>
    <col min="6" max="6" width="9.7109375" style="30" customWidth="1"/>
    <col min="7" max="7" width="12.28515625" style="30" customWidth="1"/>
    <col min="8" max="16384" width="8.85546875" style="30"/>
  </cols>
  <sheetData>
    <row r="2" spans="2:5" ht="18" x14ac:dyDescent="0.25">
      <c r="B2" s="63" t="s">
        <v>0</v>
      </c>
      <c r="C2" s="63"/>
      <c r="D2" s="63"/>
    </row>
    <row r="3" spans="2:5" x14ac:dyDescent="0.25">
      <c r="B3" s="64" t="s">
        <v>1</v>
      </c>
      <c r="C3" s="64"/>
      <c r="D3" s="64"/>
    </row>
    <row r="5" spans="2:5" x14ac:dyDescent="0.25">
      <c r="B5" s="28" t="s">
        <v>30</v>
      </c>
      <c r="C5" s="28"/>
      <c r="D5" s="28"/>
    </row>
    <row r="6" spans="2:5" x14ac:dyDescent="0.25">
      <c r="B6" s="31" t="s">
        <v>64</v>
      </c>
      <c r="C6" s="18" t="s">
        <v>31</v>
      </c>
    </row>
    <row r="8" spans="2:5" x14ac:dyDescent="0.25">
      <c r="B8" s="28" t="s">
        <v>2</v>
      </c>
      <c r="C8" s="28"/>
      <c r="D8" s="28"/>
    </row>
    <row r="9" spans="2:5" x14ac:dyDescent="0.25">
      <c r="B9" s="32" t="s">
        <v>29</v>
      </c>
      <c r="C9" s="1"/>
    </row>
    <row r="10" spans="2:5" x14ac:dyDescent="0.25">
      <c r="B10" s="32" t="s">
        <v>22</v>
      </c>
      <c r="C10" s="40"/>
      <c r="E10" s="46" t="str">
        <f>Controlli!E6</f>
        <v/>
      </c>
    </row>
    <row r="11" spans="2:5" x14ac:dyDescent="0.25">
      <c r="B11" s="31" t="s">
        <v>23</v>
      </c>
      <c r="C11" s="40"/>
      <c r="E11" s="46" t="str">
        <f>Controlli!E11</f>
        <v/>
      </c>
    </row>
    <row r="12" spans="2:5" x14ac:dyDescent="0.25">
      <c r="B12" s="32" t="s">
        <v>85</v>
      </c>
      <c r="C12" s="1"/>
    </row>
    <row r="13" spans="2:5" x14ac:dyDescent="0.25">
      <c r="B13" s="32" t="s">
        <v>3</v>
      </c>
      <c r="C13" s="57"/>
    </row>
    <row r="14" spans="2:5" x14ac:dyDescent="0.25">
      <c r="B14" s="32" t="s">
        <v>4</v>
      </c>
      <c r="C14" s="2">
        <f>IF(C12="Mitilicoltura 2023",2023,IF(C12="Start-up 2026",2026,2025))</f>
        <v>2025</v>
      </c>
    </row>
    <row r="16" spans="2:5" x14ac:dyDescent="0.25">
      <c r="B16" s="28" t="s">
        <v>5</v>
      </c>
      <c r="C16" s="28"/>
      <c r="D16" s="28"/>
    </row>
    <row r="17" spans="1:7" x14ac:dyDescent="0.25">
      <c r="B17" s="32" t="s">
        <v>67</v>
      </c>
      <c r="C17" s="3"/>
    </row>
    <row r="18" spans="1:7" x14ac:dyDescent="0.25">
      <c r="B18" s="32" t="s">
        <v>6</v>
      </c>
      <c r="C18" s="4" t="str">
        <f>IF(C17="","",ROUND(C17/30,2))</f>
        <v/>
      </c>
    </row>
    <row r="20" spans="1:7" x14ac:dyDescent="0.25">
      <c r="B20" s="29" t="s">
        <v>51</v>
      </c>
      <c r="C20" s="28"/>
      <c r="D20" s="28"/>
    </row>
    <row r="21" spans="1:7" ht="39" x14ac:dyDescent="0.25">
      <c r="B21" s="33" t="s">
        <v>50</v>
      </c>
      <c r="C21" s="7"/>
    </row>
    <row r="22" spans="1:7" ht="26.25" x14ac:dyDescent="0.25">
      <c r="B22" s="33" t="s">
        <v>65</v>
      </c>
      <c r="C22" s="7"/>
    </row>
    <row r="23" spans="1:7" x14ac:dyDescent="0.25">
      <c r="B23" s="31" t="s">
        <v>52</v>
      </c>
      <c r="C23" s="8"/>
    </row>
    <row r="24" spans="1:7" ht="15.75" thickBot="1" x14ac:dyDescent="0.3"/>
    <row r="25" spans="1:7" ht="37.15" customHeight="1" thickBot="1" x14ac:dyDescent="0.3">
      <c r="B25" s="60" t="s">
        <v>82</v>
      </c>
      <c r="C25" s="61"/>
      <c r="D25" s="62"/>
    </row>
    <row r="27" spans="1:7" x14ac:dyDescent="0.25">
      <c r="B27" s="29" t="s">
        <v>49</v>
      </c>
      <c r="C27" s="28"/>
      <c r="D27" s="28"/>
    </row>
    <row r="28" spans="1:7" ht="36.75" x14ac:dyDescent="0.25">
      <c r="B28" s="5" t="s">
        <v>83</v>
      </c>
      <c r="C28" s="5" t="s">
        <v>84</v>
      </c>
      <c r="D28" s="5" t="s">
        <v>7</v>
      </c>
      <c r="E28" s="23" t="s">
        <v>66</v>
      </c>
      <c r="F28" s="47" t="s">
        <v>77</v>
      </c>
      <c r="G28" s="47" t="s">
        <v>78</v>
      </c>
    </row>
    <row r="29" spans="1:7" x14ac:dyDescent="0.25">
      <c r="A29" s="30">
        <v>1</v>
      </c>
      <c r="B29" s="1"/>
      <c r="C29" s="22"/>
      <c r="D29" s="34" t="str">
        <f>IF(B29="","",IFERROR(INDEX(Tabella3!$D:$D,MATCH(B29,Tabella3!$B:$B,0)),""))</f>
        <v/>
      </c>
      <c r="E29" s="1"/>
      <c r="F29" s="48" t="str">
        <f>IF(B29="ALTRO - non classificabile / plurima (vedi note)",IF(G29&gt;0,G29,""),IFERROR(VLOOKUP(B29,Tabella3!$B$2:$C$8,2,FALSE),""))</f>
        <v/>
      </c>
      <c r="G29" s="49"/>
    </row>
    <row r="30" spans="1:7" x14ac:dyDescent="0.25">
      <c r="A30" s="30">
        <v>2</v>
      </c>
      <c r="B30" s="1"/>
      <c r="C30" s="22"/>
      <c r="D30" s="34" t="str">
        <f>IF(B30="","",IFERROR(INDEX(Tabella3!$D:$D,MATCH(B30,Tabella3!$B:$B,0)),""))</f>
        <v/>
      </c>
      <c r="E30" s="1"/>
      <c r="F30" s="48" t="str">
        <f>IF(B30="ALTRO - non classificabile / plurima (vedi note)",IF(G30&gt;0,G30,""),IFERROR(VLOOKUP(B30,Tabella3!$B$2:$C$8,2,FALSE),""))</f>
        <v/>
      </c>
      <c r="G30" s="49"/>
    </row>
    <row r="31" spans="1:7" x14ac:dyDescent="0.25">
      <c r="A31" s="30">
        <v>3</v>
      </c>
      <c r="B31" s="1"/>
      <c r="C31" s="22"/>
      <c r="D31" s="34" t="str">
        <f>IF(B31="","",IFERROR(INDEX(Tabella3!$D:$D,MATCH(B31,Tabella3!$B:$B,0)),""))</f>
        <v/>
      </c>
      <c r="E31" s="1"/>
      <c r="F31" s="48" t="str">
        <f>IF(B31="ALTRO - non classificabile / plurima (vedi note)",IF(G31&gt;0,G31,""),IFERROR(VLOOKUP(B31,Tabella3!$B$2:$C$8,2,FALSE),""))</f>
        <v/>
      </c>
      <c r="G31" s="49"/>
    </row>
    <row r="32" spans="1:7" x14ac:dyDescent="0.25">
      <c r="A32" s="30">
        <v>4</v>
      </c>
      <c r="B32" s="1"/>
      <c r="C32" s="22"/>
      <c r="D32" s="34" t="str">
        <f>IF(B32="","",IFERROR(INDEX(Tabella3!$D:$D,MATCH(B32,Tabella3!$B:$B,0)),""))</f>
        <v/>
      </c>
      <c r="E32" s="1"/>
      <c r="F32" s="48" t="str">
        <f>IF(B32="ALTRO - non classificabile / plurima (vedi note)",IF(G32&gt;0,G32,""),IFERROR(VLOOKUP(B32,Tabella3!$B$2:$C$8,2,FALSE),""))</f>
        <v/>
      </c>
      <c r="G32" s="49"/>
    </row>
    <row r="33" spans="1:7" x14ac:dyDescent="0.25">
      <c r="A33" s="30">
        <v>5</v>
      </c>
      <c r="B33" s="1"/>
      <c r="C33" s="22"/>
      <c r="D33" s="34" t="str">
        <f>IF(B33="","",IFERROR(INDEX(Tabella3!$D:$D,MATCH(B33,Tabella3!$B:$B,0)),""))</f>
        <v/>
      </c>
      <c r="E33" s="1"/>
      <c r="F33" s="48" t="str">
        <f>IF(B33="ALTRO - non classificabile / plurima (vedi note)",IF(G33&gt;0,G33,""),IFERROR(VLOOKUP(B33,Tabella3!$B$2:$C$8,2,FALSE),""))</f>
        <v/>
      </c>
      <c r="G33" s="49"/>
    </row>
    <row r="34" spans="1:7" x14ac:dyDescent="0.25">
      <c r="A34" s="30">
        <v>6</v>
      </c>
      <c r="B34" s="1"/>
      <c r="C34" s="22"/>
      <c r="D34" s="34" t="str">
        <f>IF(B34="","",IFERROR(INDEX(Tabella3!$D:$D,MATCH(B34,Tabella3!$B:$B,0)),""))</f>
        <v/>
      </c>
      <c r="E34" s="1"/>
      <c r="F34" s="48" t="str">
        <f>IF(B34="ALTRO - non classificabile / plurima (vedi note)",IF(G34&gt;0,G34,""),IFERROR(VLOOKUP(B34,Tabella3!$B$2:$C$8,2,FALSE),""))</f>
        <v/>
      </c>
      <c r="G34" s="49"/>
    </row>
    <row r="35" spans="1:7" x14ac:dyDescent="0.25">
      <c r="A35" s="30">
        <v>7</v>
      </c>
      <c r="B35" s="1"/>
      <c r="C35" s="22"/>
      <c r="D35" s="34" t="str">
        <f>IF(B35="","",IFERROR(INDEX(Tabella3!$D:$D,MATCH(B35,Tabella3!$B:$B,0)),""))</f>
        <v/>
      </c>
      <c r="E35" s="1"/>
      <c r="F35" s="48" t="str">
        <f>IF(B35="ALTRO - non classificabile / plurima (vedi note)",IF(G35&gt;0,G35,""),IFERROR(VLOOKUP(B35,Tabella3!$B$2:$C$8,2,FALSE),""))</f>
        <v/>
      </c>
      <c r="G35" s="49"/>
    </row>
    <row r="36" spans="1:7" x14ac:dyDescent="0.25">
      <c r="A36" s="30">
        <v>8</v>
      </c>
      <c r="B36" s="1"/>
      <c r="C36" s="22"/>
      <c r="D36" s="34" t="str">
        <f>IF(B36="","",IFERROR(INDEX(Tabella3!$D:$D,MATCH(B36,Tabella3!$B:$B,0)),""))</f>
        <v/>
      </c>
      <c r="E36" s="1"/>
      <c r="F36" s="48" t="str">
        <f>IF(B36="ALTRO - non classificabile / plurima (vedi note)",IF(G36&gt;0,G36,""),IFERROR(VLOOKUP(B36,Tabella3!$B$2:$C$8,2,FALSE),""))</f>
        <v/>
      </c>
      <c r="G36" s="49"/>
    </row>
    <row r="37" spans="1:7" x14ac:dyDescent="0.25">
      <c r="A37" s="30">
        <v>9</v>
      </c>
      <c r="B37" s="1"/>
      <c r="C37" s="22"/>
      <c r="D37" s="34" t="str">
        <f>IF(B37="","",IFERROR(INDEX(Tabella3!$D:$D,MATCH(B37,Tabella3!$B:$B,0)),""))</f>
        <v/>
      </c>
      <c r="E37" s="1"/>
      <c r="F37" s="48" t="str">
        <f>IF(B37="ALTRO - non classificabile / plurima (vedi note)",IF(G37&gt;0,G37,""),IFERROR(VLOOKUP(B37,Tabella3!$B$2:$C$8,2,FALSE),""))</f>
        <v/>
      </c>
      <c r="G37" s="49"/>
    </row>
    <row r="38" spans="1:7" x14ac:dyDescent="0.25">
      <c r="A38" s="30">
        <v>10</v>
      </c>
      <c r="B38" s="1"/>
      <c r="C38" s="22"/>
      <c r="D38" s="34" t="str">
        <f>IF(B38="","",IFERROR(INDEX(Tabella3!$D:$D,MATCH(B38,Tabella3!$B:$B,0)),""))</f>
        <v/>
      </c>
      <c r="E38" s="1"/>
      <c r="F38" s="48" t="str">
        <f>IF(B38="ALTRO - non classificabile / plurima (vedi note)",IF(G38&gt;0,G38,""),IFERROR(VLOOKUP(B38,Tabella3!$B$2:$C$8,2,FALSE),""))</f>
        <v/>
      </c>
      <c r="G38" s="49"/>
    </row>
    <row r="40" spans="1:7" x14ac:dyDescent="0.25">
      <c r="B40" s="28" t="s">
        <v>70</v>
      </c>
      <c r="C40" s="28"/>
      <c r="D40" s="28"/>
    </row>
    <row r="41" spans="1:7" x14ac:dyDescent="0.25">
      <c r="B41" s="32" t="s">
        <v>8</v>
      </c>
      <c r="C41" s="50">
        <f>SUM(C29:C38)</f>
        <v>0</v>
      </c>
      <c r="D41" s="51" t="s">
        <v>79</v>
      </c>
    </row>
    <row r="42" spans="1:7" ht="27.75" customHeight="1" x14ac:dyDescent="0.25">
      <c r="B42" s="55" t="s">
        <v>81</v>
      </c>
      <c r="C42" s="56">
        <f>IF(Controlli!R40&gt;360000,360000,Controlli!R40)</f>
        <v>0</v>
      </c>
    </row>
    <row r="43" spans="1:7" x14ac:dyDescent="0.25">
      <c r="B43" s="32" t="s">
        <v>9</v>
      </c>
      <c r="C43" s="24" t="str">
        <f>IFERROR(VLOOKUP(TRUE,Controlli!$C$14:$D$24,2,FALSE),"OK")</f>
        <v>Denominazione di impresa non compilata</v>
      </c>
    </row>
  </sheetData>
  <sheetProtection algorithmName="SHA-512" hashValue="5JPd3gVhiJN2KkAdaCVq1hvDppYrympmmHvc0dh+aE3Xe5gENyuqDLG3ezBwui+oOwmIE/jq9ZnIr+RTyHqkNA==" saltValue="hnOY5lz0AyNsvnmZjOSkIA==" spinCount="100000" sheet="1" objects="1" scenarios="1"/>
  <mergeCells count="3">
    <mergeCell ref="B25:D25"/>
    <mergeCell ref="B2:D2"/>
    <mergeCell ref="B3:D3"/>
  </mergeCells>
  <conditionalFormatting sqref="C43">
    <cfRule type="cellIs" dxfId="0" priority="1" operator="equal">
      <formula>"OK"</formula>
    </cfRule>
  </conditionalFormatting>
  <dataValidations count="9">
    <dataValidation type="list" allowBlank="1" showErrorMessage="1" errorTitle="Valore non valido" error="Seleziona una tipologia dall'elenco." sqref="B29:B38" xr:uid="{00000000-0002-0000-0000-000000000000}">
      <formula1>ListaTipologie</formula1>
      <formula2>0</formula2>
    </dataValidation>
    <dataValidation type="whole" allowBlank="1" showErrorMessage="1" errorTitle="Valore non valido" error="Inserire un numero di giorni tra 1 e 307." sqref="C17" xr:uid="{00000000-0002-0000-0000-000001000000}">
      <formula1>1</formula1>
      <formula2>307</formula2>
    </dataValidation>
    <dataValidation type="list" allowBlank="1" showErrorMessage="1" sqref="C12" xr:uid="{00000000-0002-0000-0000-000002000000}">
      <formula1>"Ordinaria,Mitilicoltura 2023,Start-up 2026"</formula1>
    </dataValidation>
    <dataValidation allowBlank="1" showErrorMessage="1" errorTitle="Valore non valido" error="Inserire un numero di giorni tra 0 e 306." sqref="C6" xr:uid="{00000000-0002-0000-0000-000003000000}"/>
    <dataValidation type="decimal" operator="greaterThan" allowBlank="1" showInputMessage="1" showErrorMessage="1" errorTitle="Valore non valido" error="Inserire un valore numerico (decimale) maggiore di 0" sqref="C29:C38" xr:uid="{00000000-0002-0000-0000-000004000000}">
      <formula1>0</formula1>
    </dataValidation>
    <dataValidation type="decimal" operator="greaterThan" allowBlank="1" showErrorMessage="1" errorTitle="Valore non valido" error="Indicare un valore numerico (decimale) maggiore di 0" sqref="G29:G38" xr:uid="{00000000-0002-0000-0000-000005000000}">
      <formula1>0</formula1>
    </dataValidation>
    <dataValidation type="date" allowBlank="1" showInputMessage="1" showErrorMessage="1" errorTitle="Data non valida" error="L'inizio attività deve essere una data valida nell'anno solare 2026." sqref="C13" xr:uid="{00000000-0002-0000-0000-000006000000}">
      <formula1>46023</formula1>
      <formula2>46387</formula2>
    </dataValidation>
    <dataValidation type="list" allowBlank="1" showInputMessage="1" showErrorMessage="1" sqref="C21:C22" xr:uid="{00000000-0002-0000-0000-000007000000}">
      <formula1>ListaBool</formula1>
    </dataValidation>
    <dataValidation type="list" allowBlank="1" showInputMessage="1" showErrorMessage="1" sqref="C23" xr:uid="{00000000-0002-0000-0000-000008000000}">
      <formula1>ListaPmi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D9"/>
  <sheetViews>
    <sheetView zoomScaleNormal="100" workbookViewId="0">
      <selection activeCell="B8" sqref="B8"/>
    </sheetView>
  </sheetViews>
  <sheetFormatPr defaultColWidth="8.7109375" defaultRowHeight="15" x14ac:dyDescent="0.25"/>
  <cols>
    <col min="1" max="1" width="8.7109375" style="6"/>
    <col min="2" max="2" width="44.42578125" style="6" customWidth="1"/>
    <col min="3" max="16384" width="8.7109375" style="6"/>
  </cols>
  <sheetData>
    <row r="1" spans="1:4" x14ac:dyDescent="0.25">
      <c r="A1" s="6" t="s">
        <v>10</v>
      </c>
      <c r="B1" s="6" t="s">
        <v>11</v>
      </c>
      <c r="C1" s="6" t="s">
        <v>80</v>
      </c>
      <c r="D1" s="6" t="s">
        <v>12</v>
      </c>
    </row>
    <row r="2" spans="1:4" x14ac:dyDescent="0.25">
      <c r="A2" s="6">
        <v>1</v>
      </c>
      <c r="B2" s="6" t="s">
        <v>13</v>
      </c>
      <c r="C2" s="54">
        <v>1.88</v>
      </c>
      <c r="D2" s="6" t="s">
        <v>33</v>
      </c>
    </row>
    <row r="3" spans="1:4" x14ac:dyDescent="0.25">
      <c r="A3" s="6">
        <v>2</v>
      </c>
      <c r="B3" s="6" t="s">
        <v>14</v>
      </c>
      <c r="C3" s="54">
        <v>31.8</v>
      </c>
      <c r="D3" s="6" t="s">
        <v>15</v>
      </c>
    </row>
    <row r="4" spans="1:4" x14ac:dyDescent="0.25">
      <c r="A4" s="6">
        <v>3</v>
      </c>
      <c r="B4" s="6" t="s">
        <v>16</v>
      </c>
      <c r="C4" s="54">
        <v>17.37</v>
      </c>
      <c r="D4" s="6" t="s">
        <v>15</v>
      </c>
    </row>
    <row r="5" spans="1:4" x14ac:dyDescent="0.25">
      <c r="A5" s="6">
        <v>4</v>
      </c>
      <c r="B5" s="6" t="s">
        <v>17</v>
      </c>
      <c r="C5" s="54">
        <v>43.6</v>
      </c>
      <c r="D5" s="6" t="s">
        <v>15</v>
      </c>
    </row>
    <row r="6" spans="1:4" x14ac:dyDescent="0.25">
      <c r="A6" s="6">
        <v>5</v>
      </c>
      <c r="B6" s="6" t="s">
        <v>18</v>
      </c>
      <c r="C6" s="54">
        <v>69.58</v>
      </c>
      <c r="D6" s="6" t="s">
        <v>15</v>
      </c>
    </row>
    <row r="7" spans="1:4" x14ac:dyDescent="0.25">
      <c r="A7" s="6">
        <v>6</v>
      </c>
      <c r="B7" s="6" t="s">
        <v>19</v>
      </c>
      <c r="C7" s="54">
        <v>22.21</v>
      </c>
      <c r="D7" s="6" t="s">
        <v>15</v>
      </c>
    </row>
    <row r="8" spans="1:4" x14ac:dyDescent="0.25">
      <c r="A8" s="6">
        <v>7</v>
      </c>
      <c r="B8" s="6" t="s">
        <v>20</v>
      </c>
      <c r="C8" s="54">
        <v>39.9</v>
      </c>
      <c r="D8" s="6" t="s">
        <v>15</v>
      </c>
    </row>
    <row r="9" spans="1:4" x14ac:dyDescent="0.25">
      <c r="B9" s="6" t="s">
        <v>21</v>
      </c>
      <c r="D9" s="6" t="s">
        <v>15</v>
      </c>
    </row>
  </sheetData>
  <sheetProtection algorithmName="SHA-512" hashValue="bG/NrQTADlK5I5ZZLBz0rTX3fsLRriLYJmKPKTC6yEK89f+oMcGKC5xoGNAubVvdO+MSsaUmO4b5uZo0lYqkvA==" saltValue="3yMQq8VRq5OqrLZgVTC6YQ==" spinCount="100000" sheet="1" objects="1" scenarios="1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S40"/>
  <sheetViews>
    <sheetView topLeftCell="C1" workbookViewId="0">
      <selection activeCell="I16" sqref="I16"/>
    </sheetView>
  </sheetViews>
  <sheetFormatPr defaultRowHeight="15" x14ac:dyDescent="0.25"/>
  <cols>
    <col min="1" max="1" width="20.7109375" customWidth="1"/>
    <col min="3" max="3" width="13.42578125" customWidth="1"/>
    <col min="4" max="4" width="24" customWidth="1"/>
    <col min="5" max="5" width="73.85546875" customWidth="1"/>
    <col min="7" max="7" width="11.7109375" customWidth="1"/>
    <col min="8" max="8" width="11.28515625" customWidth="1"/>
    <col min="9" max="9" width="13.28515625" customWidth="1"/>
    <col min="11" max="11" width="10.85546875" customWidth="1"/>
    <col min="13" max="13" width="13.5703125" customWidth="1"/>
    <col min="18" max="18" width="19.42578125" customWidth="1"/>
  </cols>
  <sheetData>
    <row r="1" spans="1:14" ht="15.75" thickBot="1" x14ac:dyDescent="0.3">
      <c r="A1" s="17" t="s">
        <v>24</v>
      </c>
      <c r="B1" s="9"/>
      <c r="C1" s="9" t="s">
        <v>35</v>
      </c>
      <c r="D1" s="9"/>
      <c r="E1" s="10"/>
    </row>
    <row r="2" spans="1:14" x14ac:dyDescent="0.25">
      <c r="A2" s="11">
        <f>DatiAC!C10</f>
        <v>0</v>
      </c>
      <c r="B2">
        <v>0</v>
      </c>
      <c r="C2" t="b">
        <v>0</v>
      </c>
      <c r="E2" s="12"/>
      <c r="G2" s="35">
        <v>46023</v>
      </c>
      <c r="M2" t="s">
        <v>53</v>
      </c>
      <c r="N2">
        <v>1</v>
      </c>
    </row>
    <row r="3" spans="1:14" ht="15.75" thickBot="1" x14ac:dyDescent="0.3">
      <c r="A3" s="13"/>
      <c r="B3">
        <v>11</v>
      </c>
      <c r="C3" t="b">
        <f>ISERROR(VALUE(A2))</f>
        <v>0</v>
      </c>
      <c r="D3" t="str">
        <f>IF(C3,E3,"")</f>
        <v/>
      </c>
      <c r="E3" s="12" t="s">
        <v>25</v>
      </c>
      <c r="G3" s="36">
        <v>46387</v>
      </c>
      <c r="M3" t="s">
        <v>54</v>
      </c>
      <c r="N3">
        <v>0</v>
      </c>
    </row>
    <row r="4" spans="1:14" x14ac:dyDescent="0.25">
      <c r="A4" s="13"/>
      <c r="B4">
        <v>16</v>
      </c>
      <c r="C4" t="b">
        <f>NOT(AND(
LEN(A2)=16,
NOT(ISNUMBER(--MID(A2,1,1))),
NOT(ISNUMBER(--MID(A2,2,1))),
NOT(ISNUMBER(--MID(A2,3,1))),
NOT(ISNUMBER(--MID(A2,4,1))),
NOT(ISNUMBER(--MID(A2,5,1))),
NOT(ISNUMBER(--MID(A2,6,1))),
ISNUMBER(--MID(A2,7,1)),
ISNUMBER(--MID(A2,8,1)),
NOT(ISNUMBER(--MID(A2,9,1))),
ISNUMBER(--MID(A2,10,1)),
ISNUMBER(--MID(A2,11,1)),
NOT(ISNUMBER(--MID(A2,12,1))),
ISNUMBER(--MID(A2,13,1)),
ISNUMBER(--MID(A2,14,1)),
ISNUMBER(--MID(A2,15,1)),
NOT(ISNUMBER(--MID(A2,16,1)))
))</f>
        <v>1</v>
      </c>
      <c r="D4" t="str">
        <f>IF(C4,E4,"")</f>
        <v>ERRORE: Il formato codice fiscale a 16 caratteri (persona fisica) contiene errori e non corrisponde alla sequenza attesa lettere-numeri.</v>
      </c>
      <c r="E4" s="12" t="s">
        <v>28</v>
      </c>
    </row>
    <row r="5" spans="1:14" x14ac:dyDescent="0.25">
      <c r="A5" s="13"/>
      <c r="E5" s="12" t="str">
        <f>IF(OR(A2=0,LEN(A2)=0),"",IFERROR(VLOOKUP(LEN(A2),B3:D4,3,FALSE),""))</f>
        <v/>
      </c>
      <c r="M5" t="s">
        <v>55</v>
      </c>
      <c r="N5">
        <v>1</v>
      </c>
    </row>
    <row r="6" spans="1:14" ht="15.75" thickBot="1" x14ac:dyDescent="0.3">
      <c r="A6" s="14"/>
      <c r="B6" s="15"/>
      <c r="C6" s="15"/>
      <c r="D6" s="15"/>
      <c r="E6" s="16" t="str">
        <f>IF(OR(A2=0,LEN(A2)=11,LEN(A2)=16),E5,"ERRORE: Il codice fiscale deve contenere o 11 o 16 caratteri. Ne ha invece "&amp;LEN(A2))</f>
        <v/>
      </c>
      <c r="M6" t="s">
        <v>56</v>
      </c>
      <c r="N6">
        <v>0.9</v>
      </c>
    </row>
    <row r="7" spans="1:14" x14ac:dyDescent="0.25">
      <c r="A7" s="17" t="s">
        <v>27</v>
      </c>
      <c r="B7" s="9"/>
      <c r="C7" s="9" t="s">
        <v>35</v>
      </c>
      <c r="D7" s="9"/>
      <c r="E7" s="10"/>
      <c r="G7" s="35">
        <v>46081</v>
      </c>
      <c r="M7" t="s">
        <v>57</v>
      </c>
      <c r="N7">
        <v>0.8</v>
      </c>
    </row>
    <row r="8" spans="1:14" ht="15.75" thickBot="1" x14ac:dyDescent="0.3">
      <c r="A8" s="11">
        <f>DatiAC!C11</f>
        <v>0</v>
      </c>
      <c r="B8">
        <v>0</v>
      </c>
      <c r="C8" t="b">
        <v>0</v>
      </c>
      <c r="E8" s="12"/>
      <c r="G8" s="37">
        <f>IF(DatiAC!C13&gt;=G2,DatiAC!C13,G7-1)</f>
        <v>46080</v>
      </c>
    </row>
    <row r="9" spans="1:14" x14ac:dyDescent="0.25">
      <c r="A9" s="13"/>
      <c r="B9">
        <v>11</v>
      </c>
      <c r="C9" t="b">
        <f>ISERROR(VALUE(A8))</f>
        <v>0</v>
      </c>
      <c r="D9" t="str">
        <f>IF(C9,E9,"")</f>
        <v/>
      </c>
      <c r="E9" s="12" t="s">
        <v>26</v>
      </c>
      <c r="G9" s="38">
        <f>IF(G8&gt;G7,G8-G7,0)</f>
        <v>0</v>
      </c>
      <c r="N9" s="25">
        <f>IFERROR(VLOOKUP(DatiAC!C21,Controlli!$M$2:$N$3,2,FALSE),0)</f>
        <v>0</v>
      </c>
    </row>
    <row r="10" spans="1:14" ht="15.75" thickBot="1" x14ac:dyDescent="0.3">
      <c r="A10" s="13"/>
      <c r="E10" s="12" t="str">
        <f>IF(C9,E9,"")</f>
        <v/>
      </c>
      <c r="G10" s="39">
        <f>307-G9</f>
        <v>307</v>
      </c>
      <c r="N10" s="26">
        <f>IFERROR(VLOOKUP(DatiAC!C22,Controlli!$M$2:$N$3,2,FALSE),0)</f>
        <v>0</v>
      </c>
    </row>
    <row r="11" spans="1:14" ht="15.75" thickBot="1" x14ac:dyDescent="0.3">
      <c r="A11" s="14"/>
      <c r="B11" s="15"/>
      <c r="C11" s="15"/>
      <c r="D11" s="15"/>
      <c r="E11" s="16" t="str">
        <f>IF(OR(A8=0,LEN(A8)=11),E10,"ERRORE: La partita IVA deve contenere 11 cifre numeriche. Ne ha invece "&amp;LEN(A8))</f>
        <v/>
      </c>
      <c r="N11" s="27">
        <f>IFERROR(VLOOKUP(DatiAC!C23,Controlli!$M$5:$N$7,2,FALSE),0.8)</f>
        <v>0.8</v>
      </c>
    </row>
    <row r="12" spans="1:14" ht="15.75" thickBot="1" x14ac:dyDescent="0.3">
      <c r="A12" s="20" t="s">
        <v>32</v>
      </c>
      <c r="B12" s="19"/>
      <c r="C12" s="19"/>
      <c r="D12" s="19"/>
      <c r="E12" s="21"/>
    </row>
    <row r="13" spans="1:14" x14ac:dyDescent="0.25">
      <c r="A13" s="17" t="s">
        <v>58</v>
      </c>
      <c r="B13" s="9"/>
      <c r="C13" s="9" t="s">
        <v>35</v>
      </c>
      <c r="D13" s="9"/>
      <c r="E13" s="10"/>
    </row>
    <row r="14" spans="1:14" x14ac:dyDescent="0.25">
      <c r="A14" s="13" t="s">
        <v>34</v>
      </c>
      <c r="B14" s="58" t="s">
        <v>36</v>
      </c>
      <c r="C14" t="b">
        <f>DatiAC!C9=""</f>
        <v>1</v>
      </c>
      <c r="D14" t="s">
        <v>48</v>
      </c>
      <c r="E14" s="12"/>
    </row>
    <row r="15" spans="1:14" x14ac:dyDescent="0.25">
      <c r="A15" s="13"/>
      <c r="B15" t="s">
        <v>37</v>
      </c>
      <c r="C15" s="59" t="b">
        <f>IF(DatiAC!C10="",TRUE,IF(LEN(DatiAC!E10)&gt;2,TRUE,FALSE))</f>
        <v>1</v>
      </c>
      <c r="D15" t="s">
        <v>41</v>
      </c>
      <c r="E15" s="12"/>
    </row>
    <row r="16" spans="1:14" x14ac:dyDescent="0.25">
      <c r="A16" s="13"/>
      <c r="B16" t="s">
        <v>38</v>
      </c>
      <c r="C16" s="59" t="b">
        <f>IF(DatiAC!C11="",TRUE,IF(LEN(DatiAC!E11)&gt;2,TRUE,FALSE))</f>
        <v>1</v>
      </c>
      <c r="D16" t="s">
        <v>42</v>
      </c>
      <c r="E16" s="12"/>
    </row>
    <row r="17" spans="1:19" x14ac:dyDescent="0.25">
      <c r="A17" s="13"/>
      <c r="B17" t="s">
        <v>39</v>
      </c>
      <c r="C17" s="59" t="b">
        <f>DatiAC!C12=""</f>
        <v>1</v>
      </c>
      <c r="D17" t="s">
        <v>43</v>
      </c>
      <c r="E17" s="12"/>
    </row>
    <row r="18" spans="1:19" x14ac:dyDescent="0.25">
      <c r="A18" s="13"/>
      <c r="B18" t="s">
        <v>40</v>
      </c>
      <c r="C18" s="59" t="b">
        <f>IF(DatiAC!C12="Start-up 2026",DatiAC!C13&lt;G2,FALSE)</f>
        <v>0</v>
      </c>
      <c r="D18" t="s">
        <v>68</v>
      </c>
      <c r="E18" s="12"/>
    </row>
    <row r="19" spans="1:19" x14ac:dyDescent="0.25">
      <c r="A19" s="13" t="s">
        <v>44</v>
      </c>
      <c r="B19" t="s">
        <v>44</v>
      </c>
      <c r="C19" s="59" t="b">
        <f>IF(DatiAC!C17&gt;0,FALSE,TRUE)</f>
        <v>1</v>
      </c>
      <c r="D19" t="s">
        <v>45</v>
      </c>
      <c r="E19" s="12"/>
    </row>
    <row r="20" spans="1:19" x14ac:dyDescent="0.25">
      <c r="A20" s="13"/>
      <c r="B20" t="s">
        <v>69</v>
      </c>
      <c r="C20" s="59" t="b">
        <f>IF(DatiAC!C17&gt;G10,TRUE,FALSE)</f>
        <v>0</v>
      </c>
      <c r="D20" t="str">
        <f>"I giorni di compensazione sono al massimo "&amp;TEXT(G10,"0")&amp;" per l'impresa nata il "&amp;TEXT(G8,"gg/mm/aaaa")</f>
        <v>I giorni di compensazione sono al massimo 307 per l'impresa nata il 27/02/2026</v>
      </c>
      <c r="E20" s="12"/>
    </row>
    <row r="21" spans="1:19" x14ac:dyDescent="0.25">
      <c r="A21" s="13" t="s">
        <v>59</v>
      </c>
      <c r="B21" t="s">
        <v>60</v>
      </c>
      <c r="C21" s="59" t="b">
        <f>DatiAC!C21=""</f>
        <v>1</v>
      </c>
      <c r="D21" t="s">
        <v>63</v>
      </c>
      <c r="E21" s="12"/>
    </row>
    <row r="22" spans="1:19" x14ac:dyDescent="0.25">
      <c r="A22" s="13"/>
      <c r="B22" t="s">
        <v>61</v>
      </c>
      <c r="C22" s="59" t="b">
        <f>DatiAC!C22=""</f>
        <v>1</v>
      </c>
      <c r="D22" t="s">
        <v>63</v>
      </c>
      <c r="E22" s="12"/>
    </row>
    <row r="23" spans="1:19" x14ac:dyDescent="0.25">
      <c r="A23" s="13"/>
      <c r="B23" t="s">
        <v>62</v>
      </c>
      <c r="C23" s="59" t="b">
        <f>DatiAC!C23=""</f>
        <v>1</v>
      </c>
      <c r="D23" t="s">
        <v>63</v>
      </c>
      <c r="E23" s="12"/>
    </row>
    <row r="24" spans="1:19" x14ac:dyDescent="0.25">
      <c r="A24" s="13" t="s">
        <v>47</v>
      </c>
      <c r="B24" t="s">
        <v>46</v>
      </c>
      <c r="C24" s="59" t="b">
        <f>LEN(D24)&gt;3</f>
        <v>1</v>
      </c>
      <c r="D24" t="str">
        <f>IFERROR(VLOOKUP(TRUE,C30:D40,2,FALSE),"")</f>
        <v>Nessun tipo di produzione inserito</v>
      </c>
      <c r="E24" s="12"/>
    </row>
    <row r="25" spans="1:19" x14ac:dyDescent="0.25">
      <c r="A25" s="13"/>
      <c r="E25" s="12"/>
    </row>
    <row r="26" spans="1:19" x14ac:dyDescent="0.25">
      <c r="A26" s="13"/>
      <c r="E26" s="12"/>
    </row>
    <row r="27" spans="1:19" ht="15.75" thickBot="1" x14ac:dyDescent="0.3">
      <c r="A27" s="13"/>
      <c r="E27" s="12"/>
    </row>
    <row r="28" spans="1:19" x14ac:dyDescent="0.25">
      <c r="A28" s="13"/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10"/>
      <c r="Q28" s="44"/>
      <c r="R28" s="9"/>
      <c r="S28" s="10"/>
    </row>
    <row r="29" spans="1:19" ht="15.75" thickBot="1" x14ac:dyDescent="0.3">
      <c r="A29" s="14"/>
      <c r="B29" s="15"/>
      <c r="C29" s="15"/>
      <c r="D29" s="15"/>
      <c r="E29" s="16"/>
      <c r="G29" t="s">
        <v>72</v>
      </c>
      <c r="H29" t="s">
        <v>73</v>
      </c>
      <c r="I29" t="s">
        <v>76</v>
      </c>
      <c r="K29" t="s">
        <v>75</v>
      </c>
      <c r="M29" t="s">
        <v>39</v>
      </c>
      <c r="P29" s="12"/>
      <c r="Q29" s="13"/>
      <c r="S29" s="12"/>
    </row>
    <row r="30" spans="1:19" x14ac:dyDescent="0.25">
      <c r="A30" s="17" t="s">
        <v>71</v>
      </c>
      <c r="B30" s="9">
        <f>IF(AND(DatiAC!B29="",DatiAC!C29=""),0,1)</f>
        <v>0</v>
      </c>
      <c r="C30" s="9" t="b">
        <f>LEN(D30)&gt;3</f>
        <v>0</v>
      </c>
      <c r="D30" s="9" t="str">
        <f>IF(LEN(K30)&gt;3,E30&amp;" - "&amp;K30&amp;" "&amp;M30,"")</f>
        <v/>
      </c>
      <c r="E30" s="9" t="str">
        <f>"Dati produzione #"&amp;F30&amp;" incompleti"</f>
        <v>Dati produzione #1 incompleti</v>
      </c>
      <c r="F30">
        <v>1</v>
      </c>
      <c r="G30" s="45" t="b">
        <f>DatiAC!B29=Tabella3!$B$9</f>
        <v>0</v>
      </c>
      <c r="H30" t="b">
        <f>IF(G30,IF(LEN(DatiAC!E29)&gt;3,FALSE,TRUE),FALSE)</f>
        <v>0</v>
      </c>
      <c r="I30" t="b">
        <f>IF(G30,FALSE,NOT(DatiAC!E29=""))</f>
        <v>0</v>
      </c>
      <c r="K30" t="str">
        <f>IF(
B30=0,"",
IF(
DatiAC!B29="",
"Tipologia produzione",
IF(
DatiAC!C29="",
"Quantità produzione",
IF(
H30,
"Note su ALTRO TIPO PRODUZIONE",
IF(
I30,
"DA CANCELLARE",
""
)
)
)
)
)</f>
        <v/>
      </c>
      <c r="M30" t="str">
        <f>IF(K30="DA CANCELLARE","- Note ALTRO TIPO di produzione","Mancante/i")</f>
        <v>Mancante/i</v>
      </c>
      <c r="P30" s="12"/>
      <c r="Q30" s="13"/>
      <c r="R30" s="52">
        <f>IF(OR(DatiAC!C29="",DatiAC!F29="",DatiAC!$C$18=""),0,DatiAC!C29*DatiAC!F29*DatiAC!$C$18)</f>
        <v>0</v>
      </c>
      <c r="S30" s="12"/>
    </row>
    <row r="31" spans="1:19" x14ac:dyDescent="0.25">
      <c r="A31" s="13"/>
      <c r="B31">
        <f>IF(AND(DatiAC!B30="",DatiAC!C30=""),0,1)</f>
        <v>0</v>
      </c>
      <c r="C31" t="b">
        <f t="shared" ref="C31:C39" si="0">LEN(D31)&gt;3</f>
        <v>0</v>
      </c>
      <c r="D31" t="str">
        <f t="shared" ref="D31:D39" si="1">IF(LEN(K31)&gt;3,E31&amp;" - "&amp;K31&amp;" "&amp;M31,"")</f>
        <v/>
      </c>
      <c r="E31" t="str">
        <f t="shared" ref="E31:E39" si="2">"Dati produzione #"&amp;F31&amp;" incompleti"</f>
        <v>Dati produzione #2 incompleti</v>
      </c>
      <c r="F31">
        <v>2</v>
      </c>
      <c r="G31" s="45" t="b">
        <f>DatiAC!B30=Tabella3!$B$9</f>
        <v>0</v>
      </c>
      <c r="H31" t="b">
        <f>IF(G31,IF(LEN(DatiAC!E30)&gt;3,FALSE,TRUE),FALSE)</f>
        <v>0</v>
      </c>
      <c r="I31" t="b">
        <f>IF(G31,FALSE,NOT(DatiAC!E30=""))</f>
        <v>0</v>
      </c>
      <c r="K31" t="str">
        <f>IF(
B31=0,"",
IF(
DatiAC!B30="",
"Tipologia produzione",
IF(
DatiAC!C30="",
"Quantità produzione",
IF(
H31,
"Note su ALTRO TIPO PRODUZIONE",
IF(
I31,
"DA CANCELLARE",
""
)
)
)
)
)</f>
        <v/>
      </c>
      <c r="M31" t="str">
        <f t="shared" ref="M31:M39" si="3">IF(K31="DA CANCELLARE","Note ALTRO TIPO di produzione","Mancante/i")</f>
        <v>Mancante/i</v>
      </c>
      <c r="P31" s="12"/>
      <c r="Q31" s="13"/>
      <c r="R31" s="52">
        <f>IF(OR(DatiAC!C30="",DatiAC!F30="",DatiAC!$C$18=""),0,DatiAC!C30*DatiAC!F30*DatiAC!$C$18)</f>
        <v>0</v>
      </c>
      <c r="S31" s="12"/>
    </row>
    <row r="32" spans="1:19" x14ac:dyDescent="0.25">
      <c r="A32" s="13"/>
      <c r="B32">
        <f>IF(AND(DatiAC!B31="",DatiAC!C31=""),0,1)</f>
        <v>0</v>
      </c>
      <c r="C32" t="b">
        <f t="shared" si="0"/>
        <v>0</v>
      </c>
      <c r="D32" t="str">
        <f t="shared" si="1"/>
        <v/>
      </c>
      <c r="E32" t="str">
        <f t="shared" si="2"/>
        <v>Dati produzione #3 incompleti</v>
      </c>
      <c r="F32">
        <v>3</v>
      </c>
      <c r="G32" s="45" t="b">
        <f>DatiAC!B31=Tabella3!$B$9</f>
        <v>0</v>
      </c>
      <c r="H32" t="b">
        <f>IF(G32,IF(LEN(DatiAC!E31)&gt;3,FALSE,TRUE),FALSE)</f>
        <v>0</v>
      </c>
      <c r="I32" t="b">
        <f>IF(G32,FALSE,NOT(DatiAC!E31=""))</f>
        <v>0</v>
      </c>
      <c r="K32" t="str">
        <f>IF(
B32=0,"",
IF(
DatiAC!B31="",
"Tipologia produzione",
IF(
DatiAC!C31="",
"Quantità produzione",
IF(
H32,
"Note su ALTRO TIPO PRODUZIONE",
IF(
I32,
"DA CANCELLARE",
""
)
)
)
)
)</f>
        <v/>
      </c>
      <c r="M32" t="str">
        <f t="shared" si="3"/>
        <v>Mancante/i</v>
      </c>
      <c r="P32" s="12"/>
      <c r="Q32" s="13"/>
      <c r="R32" s="52">
        <f>IF(OR(DatiAC!C31="",DatiAC!F31="",DatiAC!$C$18=""),0,DatiAC!C31*DatiAC!F31*DatiAC!$C$18)</f>
        <v>0</v>
      </c>
      <c r="S32" s="12"/>
    </row>
    <row r="33" spans="1:19" x14ac:dyDescent="0.25">
      <c r="A33" s="13"/>
      <c r="B33">
        <f>IF(AND(DatiAC!B32="",DatiAC!C32=""),0,1)</f>
        <v>0</v>
      </c>
      <c r="C33" t="b">
        <f t="shared" si="0"/>
        <v>0</v>
      </c>
      <c r="D33" t="str">
        <f t="shared" si="1"/>
        <v/>
      </c>
      <c r="E33" t="str">
        <f t="shared" si="2"/>
        <v>Dati produzione #4 incompleti</v>
      </c>
      <c r="F33">
        <v>4</v>
      </c>
      <c r="G33" s="45" t="b">
        <f>DatiAC!B32=Tabella3!$B$9</f>
        <v>0</v>
      </c>
      <c r="H33" t="b">
        <f>IF(G33,IF(LEN(DatiAC!E32)&gt;3,FALSE,TRUE),FALSE)</f>
        <v>0</v>
      </c>
      <c r="I33" t="b">
        <f>IF(G33,FALSE,NOT(DatiAC!E32=""))</f>
        <v>0</v>
      </c>
      <c r="K33" t="str">
        <f>IF(
B33=0,"",
IF(
DatiAC!B32="",
"Tipologia produzione",
IF(
DatiAC!C32="",
"Quantità produzione",
IF(
H33,
"Note su ALTRO TIPO PRODUZIONE",
IF(
I33,
"DA CANCELLARE",
""
)
)
)
)
)</f>
        <v/>
      </c>
      <c r="M33" t="str">
        <f t="shared" si="3"/>
        <v>Mancante/i</v>
      </c>
      <c r="P33" s="12"/>
      <c r="Q33" s="13"/>
      <c r="R33" s="52">
        <f>IF(OR(DatiAC!C32="",DatiAC!F32="",DatiAC!$C$18=""),0,DatiAC!C32*DatiAC!F32*DatiAC!$C$18)</f>
        <v>0</v>
      </c>
      <c r="S33" s="12"/>
    </row>
    <row r="34" spans="1:19" x14ac:dyDescent="0.25">
      <c r="A34" s="13"/>
      <c r="B34">
        <f>IF(AND(DatiAC!B33="",DatiAC!C33=""),0,1)</f>
        <v>0</v>
      </c>
      <c r="C34" t="b">
        <f t="shared" si="0"/>
        <v>0</v>
      </c>
      <c r="D34" t="str">
        <f t="shared" si="1"/>
        <v/>
      </c>
      <c r="E34" t="str">
        <f t="shared" si="2"/>
        <v>Dati produzione #5 incompleti</v>
      </c>
      <c r="F34">
        <v>5</v>
      </c>
      <c r="G34" s="45" t="b">
        <f>DatiAC!B33=Tabella3!$B$9</f>
        <v>0</v>
      </c>
      <c r="H34" t="b">
        <f>IF(G34,IF(LEN(DatiAC!E33)&gt;3,FALSE,TRUE),FALSE)</f>
        <v>0</v>
      </c>
      <c r="I34" t="b">
        <f>IF(G34,FALSE,NOT(DatiAC!E33=""))</f>
        <v>0</v>
      </c>
      <c r="K34" t="str">
        <f>IF(
B34=0,"",
IF(
DatiAC!B33="",
"Tipologia produzione",
IF(
DatiAC!C33="",
"Quantità produzione",
IF(
H34,
"Note su ALTRO TIPO PRODUZIONE",
IF(
I34,
"DA CANCELLARE",
""
)
)
)
)
)</f>
        <v/>
      </c>
      <c r="M34" t="str">
        <f t="shared" si="3"/>
        <v>Mancante/i</v>
      </c>
      <c r="P34" s="12"/>
      <c r="Q34" s="13"/>
      <c r="R34" s="52">
        <f>IF(OR(DatiAC!C33="",DatiAC!F33="",DatiAC!$C$18=""),0,DatiAC!C33*DatiAC!F33*DatiAC!$C$18)</f>
        <v>0</v>
      </c>
      <c r="S34" s="12"/>
    </row>
    <row r="35" spans="1:19" x14ac:dyDescent="0.25">
      <c r="A35" s="13"/>
      <c r="B35">
        <f>IF(AND(DatiAC!B34="",DatiAC!C34=""),0,1)</f>
        <v>0</v>
      </c>
      <c r="C35" t="b">
        <f t="shared" si="0"/>
        <v>0</v>
      </c>
      <c r="D35" t="str">
        <f t="shared" si="1"/>
        <v/>
      </c>
      <c r="E35" t="str">
        <f t="shared" si="2"/>
        <v>Dati produzione #6 incompleti</v>
      </c>
      <c r="F35">
        <v>6</v>
      </c>
      <c r="G35" s="45" t="b">
        <f>DatiAC!B34=Tabella3!$B$9</f>
        <v>0</v>
      </c>
      <c r="H35" t="b">
        <f>IF(G35,IF(LEN(DatiAC!E34)&gt;3,FALSE,TRUE),FALSE)</f>
        <v>0</v>
      </c>
      <c r="I35" t="b">
        <f>IF(G35,FALSE,NOT(DatiAC!E34=""))</f>
        <v>0</v>
      </c>
      <c r="K35" t="str">
        <f>IF(
B35=0,"",
IF(
DatiAC!B34="",
"Tipologia produzione",
IF(
DatiAC!C34="",
"Quantità produzione",
IF(
H35,
"Note su ALTRO TIPO PRODUZIONE",
IF(
I35,
"DA CANCELLARE",
""
)
)
)
)
)</f>
        <v/>
      </c>
      <c r="M35" t="str">
        <f t="shared" si="3"/>
        <v>Mancante/i</v>
      </c>
      <c r="P35" s="12"/>
      <c r="Q35" s="13"/>
      <c r="R35" s="52">
        <f>IF(OR(DatiAC!C34="",DatiAC!F34="",DatiAC!$C$18=""),0,DatiAC!C34*DatiAC!F34*DatiAC!$C$18)</f>
        <v>0</v>
      </c>
      <c r="S35" s="12"/>
    </row>
    <row r="36" spans="1:19" x14ac:dyDescent="0.25">
      <c r="A36" s="13"/>
      <c r="B36">
        <f>IF(AND(DatiAC!B35="",DatiAC!C35=""),0,1)</f>
        <v>0</v>
      </c>
      <c r="C36" t="b">
        <f t="shared" si="0"/>
        <v>0</v>
      </c>
      <c r="D36" t="str">
        <f t="shared" si="1"/>
        <v/>
      </c>
      <c r="E36" t="str">
        <f t="shared" si="2"/>
        <v>Dati produzione #7 incompleti</v>
      </c>
      <c r="F36">
        <v>7</v>
      </c>
      <c r="G36" s="45" t="b">
        <f>DatiAC!B35=Tabella3!$B$9</f>
        <v>0</v>
      </c>
      <c r="H36" t="b">
        <f>IF(G36,IF(LEN(DatiAC!E35)&gt;3,FALSE,TRUE),FALSE)</f>
        <v>0</v>
      </c>
      <c r="I36" t="b">
        <f>IF(G36,FALSE,NOT(DatiAC!E35=""))</f>
        <v>0</v>
      </c>
      <c r="K36" t="str">
        <f>IF(
B36=0,"",
IF(
DatiAC!B35="",
"Tipologia produzione",
IF(
DatiAC!C35="",
"Quantità produzione",
IF(
H36,
"Note su ALTRO TIPO PRODUZIONE",
IF(
I36,
"DA CANCELLARE",
""
)
)
)
)
)</f>
        <v/>
      </c>
      <c r="M36" t="str">
        <f t="shared" si="3"/>
        <v>Mancante/i</v>
      </c>
      <c r="P36" s="12"/>
      <c r="Q36" s="13"/>
      <c r="R36" s="52">
        <f>IF(OR(DatiAC!C35="",DatiAC!F35="",DatiAC!$C$18=""),0,DatiAC!C35*DatiAC!F35*DatiAC!$C$18)</f>
        <v>0</v>
      </c>
      <c r="S36" s="12"/>
    </row>
    <row r="37" spans="1:19" x14ac:dyDescent="0.25">
      <c r="A37" s="13"/>
      <c r="B37">
        <f>IF(AND(DatiAC!B36="",DatiAC!C36=""),0,1)</f>
        <v>0</v>
      </c>
      <c r="C37" t="b">
        <f t="shared" si="0"/>
        <v>0</v>
      </c>
      <c r="D37" t="str">
        <f t="shared" si="1"/>
        <v/>
      </c>
      <c r="E37" t="str">
        <f t="shared" si="2"/>
        <v>Dati produzione #8 incompleti</v>
      </c>
      <c r="F37">
        <v>8</v>
      </c>
      <c r="G37" s="45" t="b">
        <f>DatiAC!B36=Tabella3!$B$9</f>
        <v>0</v>
      </c>
      <c r="H37" t="b">
        <f>IF(G37,IF(LEN(DatiAC!E36)&gt;3,FALSE,TRUE),FALSE)</f>
        <v>0</v>
      </c>
      <c r="I37" t="b">
        <f>IF(G37,FALSE,NOT(DatiAC!E36=""))</f>
        <v>0</v>
      </c>
      <c r="K37" t="str">
        <f>IF(
B37=0,"",
IF(
DatiAC!B36="",
"Tipologia produzione",
IF(
DatiAC!C36="",
"Quantità produzione",
IF(
H37,
"Note su ALTRO TIPO PRODUZIONE",
IF(
I37,
"DA CANCELLARE",
""
)
)
)
)
)</f>
        <v/>
      </c>
      <c r="M37" t="str">
        <f t="shared" si="3"/>
        <v>Mancante/i</v>
      </c>
      <c r="P37" s="12"/>
      <c r="Q37" s="13"/>
      <c r="R37" s="52">
        <f>IF(OR(DatiAC!C36="",DatiAC!F36="",DatiAC!$C$18=""),0,DatiAC!C36*DatiAC!F36*DatiAC!$C$18)</f>
        <v>0</v>
      </c>
      <c r="S37" s="12"/>
    </row>
    <row r="38" spans="1:19" x14ac:dyDescent="0.25">
      <c r="A38" s="13"/>
      <c r="B38">
        <f>IF(AND(DatiAC!B37="",DatiAC!C37=""),0,1)</f>
        <v>0</v>
      </c>
      <c r="C38" t="b">
        <f t="shared" si="0"/>
        <v>0</v>
      </c>
      <c r="D38" t="str">
        <f t="shared" si="1"/>
        <v/>
      </c>
      <c r="E38" t="str">
        <f t="shared" si="2"/>
        <v>Dati produzione #9 incompleti</v>
      </c>
      <c r="F38">
        <v>9</v>
      </c>
      <c r="G38" s="45" t="b">
        <f>DatiAC!B37=Tabella3!$B$9</f>
        <v>0</v>
      </c>
      <c r="H38" t="b">
        <f>IF(G38,IF(LEN(DatiAC!E37)&gt;3,FALSE,TRUE),FALSE)</f>
        <v>0</v>
      </c>
      <c r="I38" t="b">
        <f>IF(G38,FALSE,NOT(DatiAC!E37=""))</f>
        <v>0</v>
      </c>
      <c r="K38" t="str">
        <f>IF(
B38=0,"",
IF(
DatiAC!B37="",
"Tipologia produzione",
IF(
DatiAC!C37="",
"Quantità produzione",
IF(
H38,
"Note su ALTRO TIPO PRODUZIONE",
IF(
I38,
"DA CANCELLARE",
""
)
)
)
)
)</f>
        <v/>
      </c>
      <c r="M38" t="str">
        <f t="shared" si="3"/>
        <v>Mancante/i</v>
      </c>
      <c r="P38" s="12"/>
      <c r="Q38" s="13"/>
      <c r="R38" s="52">
        <f>IF(OR(DatiAC!C37="",DatiAC!F37="",DatiAC!$C$18=""),0,DatiAC!C37*DatiAC!F37*DatiAC!$C$18)</f>
        <v>0</v>
      </c>
      <c r="S38" s="12"/>
    </row>
    <row r="39" spans="1:19" ht="15.75" thickBot="1" x14ac:dyDescent="0.3">
      <c r="A39" s="13"/>
      <c r="B39">
        <f>IF(AND(DatiAC!B38="",DatiAC!C38=""),0,1)</f>
        <v>0</v>
      </c>
      <c r="C39" t="b">
        <f t="shared" si="0"/>
        <v>0</v>
      </c>
      <c r="D39" t="str">
        <f t="shared" si="1"/>
        <v/>
      </c>
      <c r="E39" t="str">
        <f t="shared" si="2"/>
        <v>Dati produzione #10 incompleti</v>
      </c>
      <c r="F39">
        <v>10</v>
      </c>
      <c r="G39" s="45" t="b">
        <f>DatiAC!B38=Tabella3!$B$9</f>
        <v>0</v>
      </c>
      <c r="H39" t="b">
        <f>IF(G39,IF(LEN(DatiAC!E38)&gt;3,FALSE,TRUE),FALSE)</f>
        <v>0</v>
      </c>
      <c r="I39" t="b">
        <f>IF(G39,FALSE,NOT(DatiAC!E38=""))</f>
        <v>0</v>
      </c>
      <c r="K39" t="str">
        <f>IF(
B39=0,"",
IF(
DatiAC!B38="",
"Tipologia produzione",
IF(
DatiAC!C38="",
"Quantità produzione",
IF(
H39,
"Note su ALTRO TIPO PRODUZIONE",
IF(
I39,
"DA CANCELLARE",
""
)
)
)
)
)</f>
        <v/>
      </c>
      <c r="M39" t="str">
        <f t="shared" si="3"/>
        <v>Mancante/i</v>
      </c>
      <c r="P39" s="12"/>
      <c r="Q39" s="13"/>
      <c r="R39" s="52">
        <f>IF(OR(DatiAC!C38="",DatiAC!F38="",DatiAC!$C$18=""),0,DatiAC!C38*DatiAC!F38*DatiAC!$C$18)</f>
        <v>0</v>
      </c>
      <c r="S39" s="12"/>
    </row>
    <row r="40" spans="1:19" ht="15.75" thickBot="1" x14ac:dyDescent="0.3">
      <c r="A40" s="14"/>
      <c r="B40" s="43">
        <f>SUM(B30:B39)</f>
        <v>0</v>
      </c>
      <c r="C40" s="15" t="b">
        <f>B40&lt;=0</f>
        <v>1</v>
      </c>
      <c r="D40" s="15" t="s">
        <v>74</v>
      </c>
      <c r="E40" s="41"/>
      <c r="F40" s="42"/>
      <c r="G40" s="42"/>
      <c r="H40" s="42"/>
      <c r="I40" s="42"/>
      <c r="J40" s="42"/>
      <c r="K40" s="42"/>
      <c r="L40" s="42"/>
      <c r="M40" s="15"/>
      <c r="N40" s="15"/>
      <c r="O40" s="15"/>
      <c r="P40" s="16"/>
      <c r="Q40" s="14"/>
      <c r="R40" s="53">
        <f>TRUNC(SUM(R30:R39))</f>
        <v>0</v>
      </c>
      <c r="S40" s="16"/>
    </row>
  </sheetData>
  <sheetProtection algorithmName="SHA-512" hashValue="2MwWSRs41bRuhSJgF65kFiiqBeCuly4PcUhgwnTr9iGSpLMBsJ3v5FzupsWLV3zSQTVMEDcTqjL45notZCLiRw==" saltValue="S/5beXvvkuj7c9+5vaeo9A==" spinCount="100000" sheet="1" objects="1" scenarios="1"/>
  <phoneticPr fontId="2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8E5BE701E0E341B5C8F5A4DE20E635" ma:contentTypeVersion="14" ma:contentTypeDescription="Creare un nuovo documento." ma:contentTypeScope="" ma:versionID="813eebef6e63081c1c262822e0aa803c">
  <xsd:schema xmlns:xsd="http://www.w3.org/2001/XMLSchema" xmlns:xs="http://www.w3.org/2001/XMLSchema" xmlns:p="http://schemas.microsoft.com/office/2006/metadata/properties" xmlns:ns1="http://schemas.microsoft.com/sharepoint/v3" xmlns:ns2="305eb019-d1b9-46b8-80bb-a825d4facfed" targetNamespace="http://schemas.microsoft.com/office/2006/metadata/properties" ma:root="true" ma:fieldsID="6cdb9c3d5438289ea3a3f611f9947e43" ns1:_="" ns2:_="">
    <xsd:import namespace="http://schemas.microsoft.com/sharepoint/v3"/>
    <xsd:import namespace="305eb019-d1b9-46b8-80bb-a825d4fac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eb019-d1b9-46b8-80bb-a825d4fac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05eb019-d1b9-46b8-80bb-a825d4facfed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1E63CA7-F131-4ADE-9724-D28E53BF6F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7F6487-4134-400A-AD7F-9FE31C7F4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5eb019-d1b9-46b8-80bb-a825d4fac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B5059F-FDDC-4301-9BE4-60ED87A987BE}">
  <ds:schemaRefs>
    <ds:schemaRef ds:uri="http://schemas.microsoft.com/sharepoint/v3"/>
    <ds:schemaRef ds:uri="http://schemas.openxmlformats.org/package/2006/metadata/core-properties"/>
    <ds:schemaRef ds:uri="305eb019-d1b9-46b8-80bb-a825d4facfed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24</vt:i4>
      </vt:variant>
    </vt:vector>
  </HeadingPairs>
  <TitlesOfParts>
    <vt:vector size="27" baseType="lpstr">
      <vt:lpstr>DatiAC</vt:lpstr>
      <vt:lpstr>Tabella3</vt:lpstr>
      <vt:lpstr>Controlli</vt:lpstr>
      <vt:lpstr>I_ANNO_PROD</vt:lpstr>
      <vt:lpstr>I_CF</vt:lpstr>
      <vt:lpstr>I_DP_SR1</vt:lpstr>
      <vt:lpstr>I_DP_SR6</vt:lpstr>
      <vt:lpstr>I_DP_T1</vt:lpstr>
      <vt:lpstr>I_DP_T2</vt:lpstr>
      <vt:lpstr>I_E</vt:lpstr>
      <vt:lpstr>I_GG</vt:lpstr>
      <vt:lpstr>I_INIZIO_ATTIVITA</vt:lpstr>
      <vt:lpstr>I_MON</vt:lpstr>
      <vt:lpstr>I_PIVA</vt:lpstr>
      <vt:lpstr>I_RAGIONE_SOCIALE</vt:lpstr>
      <vt:lpstr>I_STARTUP</vt:lpstr>
      <vt:lpstr>I_SUM</vt:lpstr>
      <vt:lpstr>I_TABLE</vt:lpstr>
      <vt:lpstr>I_TYPE</vt:lpstr>
      <vt:lpstr>ListaBool</vt:lpstr>
      <vt:lpstr>ListaPmi</vt:lpstr>
      <vt:lpstr>ListaTipologie</vt:lpstr>
      <vt:lpstr>T_COL_CONST</vt:lpstr>
      <vt:lpstr>T_COL_CUSTOM_CONST</vt:lpstr>
      <vt:lpstr>T_COL_IDKEY</vt:lpstr>
      <vt:lpstr>T_COL_Nota</vt:lpstr>
      <vt:lpstr>T_COL_VALUE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Marchianò Giuseppe</dc:creator>
  <cp:lastModifiedBy>Marchianò Giuseppe</cp:lastModifiedBy>
  <dcterms:created xsi:type="dcterms:W3CDTF">2015-06-05T18:19:34Z</dcterms:created>
  <dcterms:modified xsi:type="dcterms:W3CDTF">2026-08-31T09:34:52Z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0x010100658E5BE701E0E341B5C8F5A4DE20E635</vt:lpwstr>
  </property>
</Properties>
</file>