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rchiano_G\Downloads\INDENNIZZI\"/>
    </mc:Choice>
  </mc:AlternateContent>
  <xr:revisionPtr revIDLastSave="0" documentId="13_ncr:1_{3762D36F-ABCC-4D85-9199-71414EB3F2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iPesca" sheetId="1" r:id="rId1"/>
    <sheet name="Tabellak" sheetId="4" state="hidden" r:id="rId2"/>
    <sheet name="Controlli" sheetId="3" state="hidden" r:id="rId3"/>
  </sheets>
  <definedNames>
    <definedName name="CL_CIRCUIZIONE">Tabellak!$N$2:$N$6</definedName>
    <definedName name="CL_DRAGA_IDRAULICA">Tabellak!$J$2:$J$4</definedName>
    <definedName name="CL_PALANGARO">Tabellak!$L$2:$L$5</definedName>
    <definedName name="CL_PICCOLA_PESCA">Tabellak!$M$2:$M$4</definedName>
    <definedName name="CL_RAPIDO">Tabellak!$O$2:$O$5</definedName>
    <definedName name="CL_STRASCICO">Tabellak!$K$2:$K$5</definedName>
    <definedName name="CL_VOLANTE">Tabellak!$P$2:$P$5</definedName>
    <definedName name="I_CF">DatiPesca!$C$10</definedName>
    <definedName name="I_DP_SR1">DatiPesca!$C$16</definedName>
    <definedName name="I_DP_T1">DatiPesca!$C$14</definedName>
    <definedName name="I_DP_T2">DatiPesca!$C$15</definedName>
    <definedName name="I_E">DatiPesca!$C$34</definedName>
    <definedName name="I_PIVA">DatiPesca!$C$11</definedName>
    <definedName name="I_RAGIONE_SOCIALE">DatiPesca!$C$9</definedName>
    <definedName name="I_SUM">DatiPesca!$C$33</definedName>
    <definedName name="I_TABLE">DatiPesca!$B$19:$J$29</definedName>
    <definedName name="I_TYPE">DatiPesca!$C$6</definedName>
    <definedName name="ListaSistemi">Tabellak!$G$2:$G$8</definedName>
    <definedName name="T_COL_CONST">DatiPesca!$J$20:$J$29</definedName>
    <definedName name="T_COL_GG">DatiPesca!$F$20:$F$29</definedName>
    <definedName name="T_COL_IDKEY">DatiPesca!$I$20:$I$29</definedName>
    <definedName name="T_COL_MON">DatiPesca!$H$20:$H$29</definedName>
    <definedName name="T_COL_NaveNome">DatiPesca!$B$20:$B$29</definedName>
    <definedName name="T_COL_NaveUe">DatiPesca!$C$20:$C$29</definedName>
    <definedName name="T_COL_VALUE">DatiPesca!$G$20:$G$29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I22" i="1"/>
  <c r="I23" i="1"/>
  <c r="I24" i="1"/>
  <c r="I25" i="1"/>
  <c r="I26" i="1"/>
  <c r="I27" i="1"/>
  <c r="I28" i="1"/>
  <c r="I29" i="1"/>
  <c r="I20" i="1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  <c r="I13" i="3" a="1"/>
  <c r="I13" i="3" s="1"/>
  <c r="C29" i="3"/>
  <c r="C30" i="3"/>
  <c r="C28" i="3"/>
  <c r="O7" i="3"/>
  <c r="O6" i="3"/>
  <c r="O5" i="3"/>
  <c r="J21" i="1" l="1"/>
  <c r="J28" i="1"/>
  <c r="J26" i="1"/>
  <c r="J25" i="1"/>
  <c r="J20" i="1"/>
  <c r="J23" i="1"/>
  <c r="J24" i="1"/>
  <c r="J22" i="1"/>
  <c r="J27" i="1"/>
  <c r="J29" i="1"/>
  <c r="B14" i="3"/>
  <c r="B15" i="3"/>
  <c r="B16" i="3"/>
  <c r="B17" i="3"/>
  <c r="B18" i="3"/>
  <c r="B19" i="3"/>
  <c r="B20" i="3"/>
  <c r="B21" i="3"/>
  <c r="B22" i="3"/>
  <c r="B13" i="3"/>
  <c r="C14" i="3"/>
  <c r="C15" i="3"/>
  <c r="C16" i="3"/>
  <c r="C17" i="3"/>
  <c r="C18" i="3"/>
  <c r="C19" i="3"/>
  <c r="C20" i="3"/>
  <c r="C21" i="3"/>
  <c r="C22" i="3"/>
  <c r="E14" i="3"/>
  <c r="E15" i="3"/>
  <c r="E16" i="3"/>
  <c r="E17" i="3"/>
  <c r="E18" i="3"/>
  <c r="E19" i="3"/>
  <c r="E20" i="3"/>
  <c r="E21" i="3"/>
  <c r="E22" i="3"/>
  <c r="E13" i="3"/>
  <c r="D14" i="3"/>
  <c r="D15" i="3"/>
  <c r="D16" i="3"/>
  <c r="D17" i="3"/>
  <c r="D18" i="3"/>
  <c r="D19" i="3"/>
  <c r="D20" i="3"/>
  <c r="D21" i="3"/>
  <c r="D22" i="3"/>
  <c r="H21" i="1"/>
  <c r="Q14" i="3" s="1"/>
  <c r="R14" i="3" s="1"/>
  <c r="H22" i="1"/>
  <c r="H23" i="1"/>
  <c r="H24" i="1"/>
  <c r="H25" i="1"/>
  <c r="Q18" i="3" s="1"/>
  <c r="R18" i="3" s="1"/>
  <c r="H26" i="1"/>
  <c r="Q19" i="3" s="1"/>
  <c r="R19" i="3" s="1"/>
  <c r="H27" i="1"/>
  <c r="Q20" i="3" s="1"/>
  <c r="R20" i="3" s="1"/>
  <c r="H28" i="1"/>
  <c r="Q21" i="3" s="1"/>
  <c r="R21" i="3" s="1"/>
  <c r="H29" i="1"/>
  <c r="Q22" i="3" s="1"/>
  <c r="R22" i="3" s="1"/>
  <c r="H20" i="1"/>
  <c r="G14" i="3"/>
  <c r="G15" i="3"/>
  <c r="G16" i="3"/>
  <c r="G17" i="3"/>
  <c r="G18" i="3"/>
  <c r="G19" i="3"/>
  <c r="G20" i="3"/>
  <c r="G21" i="3"/>
  <c r="G22" i="3"/>
  <c r="G13" i="3"/>
  <c r="Q17" i="3" l="1"/>
  <c r="R17" i="3" s="1"/>
  <c r="Q16" i="3"/>
  <c r="R16" i="3" s="1"/>
  <c r="Q13" i="3"/>
  <c r="R13" i="3" s="1"/>
  <c r="Q15" i="3"/>
  <c r="R15" i="3" s="1"/>
  <c r="B23" i="3"/>
  <c r="R23" i="3" l="1"/>
  <c r="C33" i="1" s="1"/>
  <c r="C23" i="3"/>
  <c r="C32" i="1"/>
  <c r="D13" i="3"/>
  <c r="C13" i="3" s="1"/>
  <c r="D31" i="3" s="1"/>
  <c r="C25" i="3"/>
  <c r="A2" i="3"/>
  <c r="C3" i="3" s="1"/>
  <c r="D3" i="3" s="1"/>
  <c r="A8" i="3"/>
  <c r="C31" i="3" l="1"/>
  <c r="C9" i="3"/>
  <c r="D9" i="3" s="1"/>
  <c r="E11" i="3" s="1" a="1"/>
  <c r="E11" i="3" s="1"/>
  <c r="E11" i="1" s="1"/>
  <c r="C27" i="3" s="1" a="1"/>
  <c r="C27" i="3" s="1"/>
  <c r="C4" i="3"/>
  <c r="D4" i="3" s="1"/>
  <c r="E6" i="3" s="1" a="1"/>
  <c r="E6" i="3" s="1"/>
  <c r="E10" i="1" s="1"/>
  <c r="C26" i="3" s="1" a="1"/>
  <c r="C26" i="3" s="1"/>
  <c r="C3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<sst xmlns="http://schemas.openxmlformats.org/spreadsheetml/2006/main" count="199" uniqueCount="99">
  <si>
    <t>Compilare esclusivamente le celle gialle. Non modificare la struttura del file.</t>
  </si>
  <si>
    <t>1. DATI IMPRESA</t>
  </si>
  <si>
    <t>Controllo dati</t>
  </si>
  <si>
    <t>Codice Fiscale</t>
  </si>
  <si>
    <t>Partita IVA</t>
  </si>
  <si>
    <t>CF</t>
  </si>
  <si>
    <t>ERRORE: Il codice fiscale, se di 11 cifre, deve contenere solo cifre numeriche.</t>
  </si>
  <si>
    <t>ERRORE: la partita IVA, deve contenere solo cifre numeriche.</t>
  </si>
  <si>
    <t>P IVA</t>
  </si>
  <si>
    <t>ERRORE: Il formato codice fiscale a 16 caratteri (persona fisica) contiene errori e non corrisponde alla sequenza attesa lettere-numeri.</t>
  </si>
  <si>
    <t>Denominazione impresa (Come da visura camerale)</t>
  </si>
  <si>
    <t>TIPO DI ATTIVITA'</t>
  </si>
  <si>
    <t>S</t>
  </si>
  <si>
    <t>impresa</t>
  </si>
  <si>
    <t>ERR</t>
  </si>
  <si>
    <t>den</t>
  </si>
  <si>
    <t>cf</t>
  </si>
  <si>
    <t>piva</t>
  </si>
  <si>
    <t>Codice fiscale non compilato o invalido</t>
  </si>
  <si>
    <t>Partita iva non compilata o invalida</t>
  </si>
  <si>
    <t>Denominazione di impresa non compilata</t>
  </si>
  <si>
    <t xml:space="preserve">Il soggetto richiedente è di sesso femminile ovvero la maggioranza delle quote di rappresentanza negli organismi decisionali è detenuta da persone di sesso femminile, ovvero la maggioranza della forza lavoro è di sesso femminile </t>
  </si>
  <si>
    <t>Il richiedente (R1) è una Micro, Piccola e Media Impresa (PMI)</t>
  </si>
  <si>
    <t>SI</t>
  </si>
  <si>
    <t>NO</t>
  </si>
  <si>
    <t>micro impresa</t>
  </si>
  <si>
    <t>piccola impresa</t>
  </si>
  <si>
    <t>media impresa</t>
  </si>
  <si>
    <t>LOG</t>
  </si>
  <si>
    <t>altre info</t>
  </si>
  <si>
    <t>gen</t>
  </si>
  <si>
    <t>age</t>
  </si>
  <si>
    <t>dim</t>
  </si>
  <si>
    <t>Tipo di attività</t>
  </si>
  <si>
    <t>Pesca</t>
  </si>
  <si>
    <t>DOMANDA DI COMPENSAZIONE - IMPRESE DI PESCA</t>
  </si>
  <si>
    <t>Il rappresentante legale ovvero l'età media dei componenti degli organi decisionale ovvero l'età della maggioranza della forza lavoro NON SUPERA i 40 anni</t>
  </si>
  <si>
    <t>3. IMBARCAZIONI E GIORNI DI ARMAMENTO NEL PERIODO OGGETTO DI COMPENSAZIONE (Per ogni imbarcazione)</t>
  </si>
  <si>
    <t>Numero UE in licenza pesca</t>
  </si>
  <si>
    <t>SistemaDistinto</t>
  </si>
  <si>
    <t>Chiave_Range</t>
  </si>
  <si>
    <t>STRASCICO</t>
  </si>
  <si>
    <t>CIRCUIZIONE</t>
  </si>
  <si>
    <t>VOLANTE</t>
  </si>
  <si>
    <t>DRB</t>
  </si>
  <si>
    <t>VL 12/18</t>
  </si>
  <si>
    <t>VL 06/12</t>
  </si>
  <si>
    <t>VL 00/06</t>
  </si>
  <si>
    <t>DTS</t>
  </si>
  <si>
    <t>CL_STRASCICO</t>
  </si>
  <si>
    <t>VL 18/24</t>
  </si>
  <si>
    <t>VL 24/40</t>
  </si>
  <si>
    <t>VL 40/XX</t>
  </si>
  <si>
    <t>CL_CIRCUIZIONE</t>
  </si>
  <si>
    <t>HOK</t>
  </si>
  <si>
    <t>CL_VOLANTE</t>
  </si>
  <si>
    <t>PS</t>
  </si>
  <si>
    <t>TBB</t>
  </si>
  <si>
    <t>TM</t>
  </si>
  <si>
    <t>SISTEMA PESCA</t>
  </si>
  <si>
    <t>CLASSE LUNGHEZZA</t>
  </si>
  <si>
    <t>Filter</t>
  </si>
  <si>
    <t>2. ALTRE INFORMAZIONI RELATIVE ALL'IMPRESA RICHIEDENTE</t>
  </si>
  <si>
    <t>kW imbarcazione (da licenza o attestazione)</t>
  </si>
  <si>
    <t>VT</t>
  </si>
  <si>
    <t>Missing</t>
  </si>
  <si>
    <t>Nessuna imbarcazione inserita</t>
  </si>
  <si>
    <t>IMB</t>
  </si>
  <si>
    <t>Le informazioni per la sezione 2 ("Altre informazioni richiedente") sono incomplete</t>
  </si>
  <si>
    <t>imb</t>
  </si>
  <si>
    <t>misc</t>
  </si>
  <si>
    <t>Nr. Imbarcazioni inserite</t>
  </si>
  <si>
    <t>Chiave Sistema Pesca</t>
  </si>
  <si>
    <t>4. RIEPILOGO</t>
  </si>
  <si>
    <t>PICCOLA PESCA</t>
  </si>
  <si>
    <t>CL_PICCOLA_PESCA</t>
  </si>
  <si>
    <t>INDEX</t>
  </si>
  <si>
    <t>technique</t>
  </si>
  <si>
    <t>sistema di pesca</t>
  </si>
  <si>
    <t>Classe LFT</t>
  </si>
  <si>
    <t>DRAGA IDRAULICA</t>
  </si>
  <si>
    <t>VL0612</t>
  </si>
  <si>
    <t>VL1218</t>
  </si>
  <si>
    <t>VL1824</t>
  </si>
  <si>
    <t>VL2440</t>
  </si>
  <si>
    <t>PALANGARO</t>
  </si>
  <si>
    <t>PGP</t>
  </si>
  <si>
    <t>VL0006</t>
  </si>
  <si>
    <t>VL40XX</t>
  </si>
  <si>
    <t>RAPIDO</t>
  </si>
  <si>
    <t>CL_DRAGA_IDRAULICA</t>
  </si>
  <si>
    <t>CL_PALANGARO</t>
  </si>
  <si>
    <t>CL_RAPIDO</t>
  </si>
  <si>
    <t>K</t>
  </si>
  <si>
    <t>k</t>
  </si>
  <si>
    <t>Contributo Stimato [NON UFFICIALE] [L'importo effettivamente spettante verrà verificato dall'Amministrazione Regionale]</t>
  </si>
  <si>
    <t>Denominazione Imbarcazione</t>
  </si>
  <si>
    <t>N. Giorni di armamento 
(nel periodo 
28/02/2026 - 31/12/2026 
max 307 gg)</t>
  </si>
  <si>
    <t>nM - Numero mesi di armamento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</si>
</sst>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0.000"/>
    <numFmt numFmtId="166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1F4E78"/>
      <name val="Arial"/>
      <family val="2"/>
    </font>
    <font>
      <i/>
      <sz val="9"/>
      <color rgb="FFC00000"/>
      <name val="Arial"/>
      <family val="2"/>
    </font>
    <font>
      <b/>
      <sz val="11"/>
      <color rgb="FFFFFFFF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b/>
      <sz val="9"/>
      <color rgb="FFFFFFFF"/>
      <name val="Cambria"/>
      <family val="1"/>
    </font>
    <font>
      <sz val="11"/>
      <color theme="1"/>
      <name val="Calibri"/>
      <family val="2"/>
      <charset val="1"/>
    </font>
    <font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6100"/>
      <name val="Arial"/>
      <family val="2"/>
    </font>
    <font>
      <b/>
      <sz val="11"/>
      <color rgb="FFFFFFFF"/>
      <name val="Arial"/>
      <family val="2"/>
    </font>
    <font>
      <b/>
      <sz val="11"/>
      <color rgb="FF9C0006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FFFF"/>
      <name val="Cambria"/>
      <family val="1"/>
    </font>
    <font>
      <b/>
      <sz val="11"/>
      <color theme="1"/>
      <name val="Arial"/>
      <family val="2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2EFDA"/>
        <bgColor rgb="FFFCE4D6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rgb="FFFCE4D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6" fillId="3" borderId="1" xfId="0" applyFont="1" applyFill="1" applyBorder="1" applyProtection="1">
      <protection locked="0"/>
    </xf>
    <xf numFmtId="1" fontId="6" fillId="3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8" fillId="0" borderId="0" xfId="1"/>
    <xf numFmtId="0" fontId="9" fillId="3" borderId="1" xfId="0" applyFont="1" applyFill="1" applyBorder="1" applyProtection="1">
      <protection locked="0"/>
    </xf>
    <xf numFmtId="49" fontId="9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4" xfId="0" applyBorder="1"/>
    <xf numFmtId="49" fontId="0" fillId="0" borderId="5" xfId="0" applyNumberFormat="1" applyBorder="1"/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5" borderId="2" xfId="0" applyFill="1" applyBorder="1"/>
    <xf numFmtId="49" fontId="11" fillId="4" borderId="1" xfId="0" applyNumberFormat="1" applyFont="1" applyFill="1" applyBorder="1"/>
    <xf numFmtId="0" fontId="0" fillId="0" borderId="11" xfId="0" applyBorder="1"/>
    <xf numFmtId="0" fontId="0" fillId="5" borderId="10" xfId="0" applyFill="1" applyBorder="1"/>
    <xf numFmtId="0" fontId="0" fillId="5" borderId="0" xfId="0" applyFill="1"/>
    <xf numFmtId="0" fontId="4" fillId="2" borderId="0" xfId="0" applyFont="1" applyFill="1"/>
    <xf numFmtId="0" fontId="12" fillId="2" borderId="0" xfId="0" applyFont="1" applyFill="1"/>
    <xf numFmtId="0" fontId="13" fillId="6" borderId="1" xfId="0" applyFont="1" applyFill="1" applyBorder="1"/>
    <xf numFmtId="4" fontId="0" fillId="0" borderId="0" xfId="0" applyNumberFormat="1"/>
    <xf numFmtId="0" fontId="15" fillId="2" borderId="1" xfId="0" applyFont="1" applyFill="1" applyBorder="1" applyAlignment="1" applyProtection="1">
      <alignment horizontal="center" wrapText="1"/>
      <protection hidden="1"/>
    </xf>
    <xf numFmtId="164" fontId="6" fillId="3" borderId="12" xfId="0" applyNumberFormat="1" applyFont="1" applyFill="1" applyBorder="1" applyProtection="1">
      <protection locked="0"/>
    </xf>
    <xf numFmtId="4" fontId="0" fillId="0" borderId="11" xfId="0" applyNumberFormat="1" applyBorder="1"/>
    <xf numFmtId="0" fontId="0" fillId="0" borderId="2" xfId="0" applyBorder="1"/>
    <xf numFmtId="4" fontId="0" fillId="0" borderId="8" xfId="0" applyNumberFormat="1" applyBorder="1"/>
    <xf numFmtId="0" fontId="14" fillId="0" borderId="8" xfId="0" applyFont="1" applyBorder="1"/>
    <xf numFmtId="0" fontId="0" fillId="7" borderId="8" xfId="0" applyFill="1" applyBorder="1"/>
    <xf numFmtId="0" fontId="0" fillId="0" borderId="15" xfId="0" applyBorder="1"/>
    <xf numFmtId="0" fontId="0" fillId="0" borderId="14" xfId="0" applyBorder="1"/>
    <xf numFmtId="0" fontId="0" fillId="0" borderId="16" xfId="0" applyBorder="1"/>
    <xf numFmtId="0" fontId="0" fillId="9" borderId="0" xfId="0" applyFill="1"/>
    <xf numFmtId="0" fontId="0" fillId="8" borderId="0" xfId="0" applyFill="1"/>
    <xf numFmtId="0" fontId="0" fillId="10" borderId="0" xfId="0" applyFill="1"/>
    <xf numFmtId="0" fontId="0" fillId="11" borderId="0" xfId="0" applyFill="1"/>
    <xf numFmtId="0" fontId="10" fillId="11" borderId="1" xfId="0" applyFont="1" applyFill="1" applyBorder="1"/>
    <xf numFmtId="0" fontId="5" fillId="11" borderId="1" xfId="0" applyFont="1" applyFill="1" applyBorder="1"/>
    <xf numFmtId="0" fontId="1" fillId="11" borderId="0" xfId="0" applyFont="1" applyFill="1"/>
    <xf numFmtId="0" fontId="10" fillId="11" borderId="1" xfId="0" applyFont="1" applyFill="1" applyBorder="1" applyAlignment="1">
      <alignment wrapText="1"/>
    </xf>
    <xf numFmtId="14" fontId="1" fillId="11" borderId="0" xfId="0" applyNumberFormat="1" applyFont="1" applyFill="1"/>
    <xf numFmtId="14" fontId="0" fillId="11" borderId="0" xfId="0" applyNumberFormat="1" applyFill="1"/>
    <xf numFmtId="165" fontId="0" fillId="11" borderId="1" xfId="0" applyNumberFormat="1" applyFill="1" applyBorder="1"/>
    <xf numFmtId="1" fontId="16" fillId="11" borderId="1" xfId="0" applyNumberFormat="1" applyFont="1" applyFill="1" applyBorder="1" applyAlignment="1">
      <alignment horizontal="left"/>
    </xf>
    <xf numFmtId="0" fontId="0" fillId="11" borderId="1" xfId="0" applyFill="1" applyBorder="1"/>
    <xf numFmtId="49" fontId="6" fillId="3" borderId="1" xfId="0" applyNumberFormat="1" applyFont="1" applyFill="1" applyBorder="1" applyProtection="1">
      <protection locked="0"/>
    </xf>
    <xf numFmtId="0" fontId="17" fillId="0" borderId="0" xfId="0" applyFont="1"/>
    <xf numFmtId="0" fontId="7" fillId="2" borderId="13" xfId="0" applyFont="1" applyFill="1" applyBorder="1" applyAlignment="1" applyProtection="1">
      <alignment horizontal="center" wrapText="1"/>
      <protection hidden="1"/>
    </xf>
    <xf numFmtId="2" fontId="0" fillId="0" borderId="0" xfId="0" applyNumberFormat="1"/>
    <xf numFmtId="2" fontId="0" fillId="11" borderId="1" xfId="0" applyNumberFormat="1" applyFill="1" applyBorder="1"/>
    <xf numFmtId="0" fontId="5" fillId="11" borderId="1" xfId="0" applyFont="1" applyFill="1" applyBorder="1" applyAlignment="1">
      <alignment wrapText="1"/>
    </xf>
    <xf numFmtId="166" fontId="11" fillId="4" borderId="1" xfId="0" applyNumberFormat="1" applyFont="1" applyFill="1" applyBorder="1" applyAlignment="1">
      <alignment vertical="center"/>
    </xf>
    <xf numFmtId="0" fontId="4" fillId="2" borderId="0" xfId="0" applyFont="1" applyFill="1"/>
    <xf numFmtId="0" fontId="2" fillId="11" borderId="0" xfId="0" applyFont="1" applyFill="1"/>
    <xf numFmtId="0" fontId="3" fillId="11" borderId="0" xfId="0" applyFont="1" applyFill="1"/>
    <xf numFmtId="0" fontId="12" fillId="2" borderId="0" xfId="0" applyFont="1" applyFill="1"/>
  </cellXfs>
  <cellStyles count="2">
    <cellStyle name="Normale" xfId="0" builtinId="0"/>
    <cellStyle name="Normale 2" xfId="1" xr:uid="{63BB8A62-DCE1-453E-8E8A-671AB6D09E57}"/>
  </cellStyles>
  <dxfs count="1">
    <dxf>
      <font>
        <color rgb="FF006100"/>
      </font>
      <fill>
        <patternFill>
          <bgColor rgb="FFE2EFDA"/>
        </patternFill>
      </fill>
    </dxf>
  </dxfs>
  <tableStyles count="0" defaultTableStyle="TableStyleMedium2" defaultPivotStyle="PivotStyleLight16"/>
  <colors>
    <mruColors>
      <color rgb="FFFFC7CE"/>
      <color rgb="FFFFFFCC"/>
      <color rgb="FF1F4E78"/>
      <color rgb="FFE2EFDA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4"/>
  <sheetViews>
    <sheetView tabSelected="1" topLeftCell="B14" workbookViewId="0">
      <selection activeCell="C33" sqref="C33"/>
    </sheetView>
  </sheetViews>
  <sheetFormatPr defaultColWidth="8.88671875" defaultRowHeight="14.4" x14ac:dyDescent="0.3"/>
  <cols>
    <col min="1" max="1" width="3.6640625" style="37" customWidth="1"/>
    <col min="2" max="2" width="95" style="37" customWidth="1"/>
    <col min="3" max="3" width="21.6640625" style="37" customWidth="1"/>
    <col min="4" max="4" width="20.88671875" style="37" customWidth="1"/>
    <col min="5" max="5" width="14.88671875" style="37" customWidth="1"/>
    <col min="6" max="6" width="22.33203125" style="37" customWidth="1"/>
    <col min="7" max="7" width="11.5546875" style="37" customWidth="1"/>
    <col min="8" max="8" width="11.33203125" style="37" customWidth="1"/>
    <col min="9" max="9" width="26" style="37" customWidth="1"/>
    <col min="10" max="10" width="9.88671875" style="37" customWidth="1"/>
    <col min="11" max="16384" width="8.88671875" style="37"/>
  </cols>
  <sheetData>
    <row r="2" spans="2:6" ht="17.399999999999999" x14ac:dyDescent="0.3">
      <c r="B2" s="55" t="s">
        <v>35</v>
      </c>
      <c r="C2" s="55"/>
      <c r="D2" s="55"/>
      <c r="E2" s="55"/>
      <c r="F2" s="55"/>
    </row>
    <row r="3" spans="2:6" x14ac:dyDescent="0.3">
      <c r="B3" s="56" t="s">
        <v>0</v>
      </c>
      <c r="C3" s="56"/>
      <c r="D3" s="56"/>
      <c r="E3" s="56"/>
      <c r="F3" s="56"/>
    </row>
    <row r="5" spans="2:6" x14ac:dyDescent="0.3">
      <c r="B5" s="54" t="s">
        <v>11</v>
      </c>
      <c r="C5" s="54"/>
      <c r="D5" s="54"/>
      <c r="E5" s="54"/>
      <c r="F5" s="54"/>
    </row>
    <row r="6" spans="2:6" x14ac:dyDescent="0.3">
      <c r="B6" s="38" t="s">
        <v>33</v>
      </c>
      <c r="C6" s="16" t="s">
        <v>34</v>
      </c>
    </row>
    <row r="8" spans="2:6" x14ac:dyDescent="0.3">
      <c r="B8" s="54" t="s">
        <v>1</v>
      </c>
      <c r="C8" s="54"/>
      <c r="D8" s="54"/>
      <c r="E8" s="54"/>
      <c r="F8" s="54"/>
    </row>
    <row r="9" spans="2:6" x14ac:dyDescent="0.3">
      <c r="B9" s="39" t="s">
        <v>10</v>
      </c>
      <c r="C9" s="1"/>
    </row>
    <row r="10" spans="2:6" x14ac:dyDescent="0.3">
      <c r="B10" s="38" t="s">
        <v>3</v>
      </c>
      <c r="C10" s="47"/>
      <c r="E10" s="40" t="str">
        <f>Controlli!E6</f>
        <v/>
      </c>
    </row>
    <row r="11" spans="2:6" x14ac:dyDescent="0.3">
      <c r="B11" s="38" t="s">
        <v>4</v>
      </c>
      <c r="C11" s="47"/>
      <c r="E11" s="40" t="str">
        <f>Controlli!E11</f>
        <v/>
      </c>
    </row>
    <row r="13" spans="2:6" x14ac:dyDescent="0.3">
      <c r="B13" s="57" t="s">
        <v>62</v>
      </c>
      <c r="C13" s="54"/>
      <c r="D13" s="54"/>
      <c r="E13" s="54"/>
      <c r="F13" s="54"/>
    </row>
    <row r="14" spans="2:6" ht="40.200000000000003" x14ac:dyDescent="0.3">
      <c r="B14" s="41" t="s">
        <v>21</v>
      </c>
      <c r="C14" s="5"/>
    </row>
    <row r="15" spans="2:6" ht="27" x14ac:dyDescent="0.3">
      <c r="B15" s="41" t="s">
        <v>36</v>
      </c>
      <c r="C15" s="5"/>
      <c r="E15" s="42"/>
      <c r="F15" s="43"/>
    </row>
    <row r="16" spans="2:6" x14ac:dyDescent="0.3">
      <c r="B16" s="38" t="s">
        <v>22</v>
      </c>
      <c r="C16" s="6"/>
      <c r="E16" s="40"/>
    </row>
    <row r="18" spans="1:10" x14ac:dyDescent="0.3">
      <c r="B18" s="21" t="s">
        <v>37</v>
      </c>
      <c r="C18" s="20"/>
      <c r="D18" s="20"/>
      <c r="E18" s="20"/>
      <c r="F18" s="20"/>
    </row>
    <row r="19" spans="1:10" ht="46.8" x14ac:dyDescent="0.3">
      <c r="B19" s="3" t="s">
        <v>96</v>
      </c>
      <c r="C19" s="3" t="s">
        <v>38</v>
      </c>
      <c r="D19" s="3" t="s">
        <v>59</v>
      </c>
      <c r="E19" s="3" t="s">
        <v>60</v>
      </c>
      <c r="F19" s="3" t="s">
        <v>97</v>
      </c>
      <c r="G19" s="24" t="s">
        <v>63</v>
      </c>
      <c r="H19" s="49" t="s">
        <v>98</v>
      </c>
      <c r="I19" s="24" t="s">
        <v>72</v>
      </c>
      <c r="J19" s="49" t="s">
        <v>94</v>
      </c>
    </row>
    <row r="20" spans="1:10" x14ac:dyDescent="0.3">
      <c r="A20" s="37">
        <v>1</v>
      </c>
      <c r="B20" s="5"/>
      <c r="C20" s="2"/>
      <c r="D20" s="1"/>
      <c r="E20" s="1"/>
      <c r="F20" s="2"/>
      <c r="G20" s="25"/>
      <c r="H20" s="51" t="str">
        <f>IF(F20="","",ROUND(F20/30,2))</f>
        <v/>
      </c>
      <c r="I20" s="46" t="str">
        <f>IF(OR(D20="",E20=""),"",_xlfn.CONCAT(D20,"|",_xlfn.REGEXREPLACE(E20,"[\s\/]","")))</f>
        <v/>
      </c>
      <c r="J20" s="51" t="str">
        <f>_xlfn.XLOOKUP(I20,Tabellak!$A$2:$A$28,Tabellak!$E$2:$E$28,"")</f>
        <v/>
      </c>
    </row>
    <row r="21" spans="1:10" x14ac:dyDescent="0.3">
      <c r="A21" s="37">
        <v>2</v>
      </c>
      <c r="B21" s="1"/>
      <c r="C21" s="2"/>
      <c r="D21" s="1"/>
      <c r="E21" s="1"/>
      <c r="F21" s="2"/>
      <c r="G21" s="25"/>
      <c r="H21" s="44" t="str">
        <f>IF(F21="","",ROUND(F21/30,2))</f>
        <v/>
      </c>
      <c r="I21" s="46" t="str">
        <f t="shared" ref="I21:I29" si="0">IF(OR(D21="",E21=""),"",_xlfn.CONCAT(D21,"|",_xlfn.REGEXREPLACE(E21,"[\s\/]","")))</f>
        <v/>
      </c>
      <c r="J21" s="51" t="str">
        <f>_xlfn.XLOOKUP(I21,Tabellak!$A$2:$A$28,Tabellak!$E$2:$E$28,"")</f>
        <v/>
      </c>
    </row>
    <row r="22" spans="1:10" x14ac:dyDescent="0.3">
      <c r="A22" s="37">
        <v>3</v>
      </c>
      <c r="B22" s="1"/>
      <c r="C22" s="2"/>
      <c r="D22" s="1"/>
      <c r="E22" s="1"/>
      <c r="F22" s="2"/>
      <c r="G22" s="25"/>
      <c r="H22" s="44" t="str">
        <f t="shared" ref="H22:H29" si="1">IF(F22="","",ROUND(F22/30,2))</f>
        <v/>
      </c>
      <c r="I22" s="46" t="str">
        <f t="shared" si="0"/>
        <v/>
      </c>
      <c r="J22" s="51" t="str">
        <f>_xlfn.XLOOKUP(I22,Tabellak!$A$2:$A$28,Tabellak!$E$2:$E$28,"")</f>
        <v/>
      </c>
    </row>
    <row r="23" spans="1:10" x14ac:dyDescent="0.3">
      <c r="A23" s="37">
        <v>4</v>
      </c>
      <c r="B23" s="1"/>
      <c r="C23" s="2"/>
      <c r="D23" s="1"/>
      <c r="E23" s="1"/>
      <c r="F23" s="2"/>
      <c r="G23" s="25"/>
      <c r="H23" s="44" t="str">
        <f t="shared" si="1"/>
        <v/>
      </c>
      <c r="I23" s="46" t="str">
        <f t="shared" si="0"/>
        <v/>
      </c>
      <c r="J23" s="51" t="str">
        <f>_xlfn.XLOOKUP(I23,Tabellak!$A$2:$A$28,Tabellak!$E$2:$E$28,"")</f>
        <v/>
      </c>
    </row>
    <row r="24" spans="1:10" x14ac:dyDescent="0.3">
      <c r="A24" s="37">
        <v>5</v>
      </c>
      <c r="B24" s="1"/>
      <c r="C24" s="2"/>
      <c r="D24" s="1"/>
      <c r="E24" s="1"/>
      <c r="F24" s="2"/>
      <c r="G24" s="25"/>
      <c r="H24" s="44" t="str">
        <f t="shared" si="1"/>
        <v/>
      </c>
      <c r="I24" s="46" t="str">
        <f t="shared" si="0"/>
        <v/>
      </c>
      <c r="J24" s="51" t="str">
        <f>_xlfn.XLOOKUP(I24,Tabellak!$A$2:$A$28,Tabellak!$E$2:$E$28,"")</f>
        <v/>
      </c>
    </row>
    <row r="25" spans="1:10" x14ac:dyDescent="0.3">
      <c r="A25" s="37">
        <v>6</v>
      </c>
      <c r="B25" s="1"/>
      <c r="C25" s="2"/>
      <c r="D25" s="1"/>
      <c r="E25" s="1"/>
      <c r="F25" s="2"/>
      <c r="G25" s="25"/>
      <c r="H25" s="44" t="str">
        <f t="shared" si="1"/>
        <v/>
      </c>
      <c r="I25" s="46" t="str">
        <f t="shared" si="0"/>
        <v/>
      </c>
      <c r="J25" s="51" t="str">
        <f>_xlfn.XLOOKUP(I25,Tabellak!$A$2:$A$28,Tabellak!$E$2:$E$28,"")</f>
        <v/>
      </c>
    </row>
    <row r="26" spans="1:10" x14ac:dyDescent="0.3">
      <c r="A26" s="37">
        <v>7</v>
      </c>
      <c r="B26" s="1"/>
      <c r="C26" s="2"/>
      <c r="D26" s="1"/>
      <c r="E26" s="1"/>
      <c r="F26" s="2"/>
      <c r="G26" s="25"/>
      <c r="H26" s="44" t="str">
        <f t="shared" si="1"/>
        <v/>
      </c>
      <c r="I26" s="46" t="str">
        <f t="shared" si="0"/>
        <v/>
      </c>
      <c r="J26" s="51" t="str">
        <f>_xlfn.XLOOKUP(I26,Tabellak!$A$2:$A$28,Tabellak!$E$2:$E$28,"")</f>
        <v/>
      </c>
    </row>
    <row r="27" spans="1:10" x14ac:dyDescent="0.3">
      <c r="A27" s="37">
        <v>8</v>
      </c>
      <c r="B27" s="1"/>
      <c r="C27" s="2"/>
      <c r="D27" s="1"/>
      <c r="E27" s="1"/>
      <c r="F27" s="2"/>
      <c r="G27" s="25"/>
      <c r="H27" s="44" t="str">
        <f t="shared" si="1"/>
        <v/>
      </c>
      <c r="I27" s="46" t="str">
        <f t="shared" si="0"/>
        <v/>
      </c>
      <c r="J27" s="51" t="str">
        <f>_xlfn.XLOOKUP(I27,Tabellak!$A$2:$A$28,Tabellak!$E$2:$E$28,"")</f>
        <v/>
      </c>
    </row>
    <row r="28" spans="1:10" x14ac:dyDescent="0.3">
      <c r="A28" s="37">
        <v>9</v>
      </c>
      <c r="B28" s="1"/>
      <c r="C28" s="2"/>
      <c r="D28" s="1"/>
      <c r="E28" s="1"/>
      <c r="F28" s="2"/>
      <c r="G28" s="25"/>
      <c r="H28" s="44" t="str">
        <f t="shared" si="1"/>
        <v/>
      </c>
      <c r="I28" s="46" t="str">
        <f t="shared" si="0"/>
        <v/>
      </c>
      <c r="J28" s="51" t="str">
        <f>_xlfn.XLOOKUP(I28,Tabellak!$A$2:$A$28,Tabellak!$E$2:$E$28,"")</f>
        <v/>
      </c>
    </row>
    <row r="29" spans="1:10" x14ac:dyDescent="0.3">
      <c r="A29" s="37">
        <v>10</v>
      </c>
      <c r="B29" s="1"/>
      <c r="C29" s="2"/>
      <c r="D29" s="1"/>
      <c r="E29" s="1"/>
      <c r="F29" s="2"/>
      <c r="G29" s="25"/>
      <c r="H29" s="44" t="str">
        <f t="shared" si="1"/>
        <v/>
      </c>
      <c r="I29" s="46" t="str">
        <f t="shared" si="0"/>
        <v/>
      </c>
      <c r="J29" s="51" t="str">
        <f>_xlfn.XLOOKUP(I29,Tabellak!$A$2:$A$28,Tabellak!$E$2:$E$28,"")</f>
        <v/>
      </c>
    </row>
    <row r="31" spans="1:10" x14ac:dyDescent="0.3">
      <c r="B31" s="57" t="s">
        <v>73</v>
      </c>
      <c r="C31" s="54"/>
      <c r="D31" s="54"/>
      <c r="E31" s="54"/>
      <c r="F31" s="54"/>
    </row>
    <row r="32" spans="1:10" x14ac:dyDescent="0.3">
      <c r="B32" s="38" t="s">
        <v>71</v>
      </c>
      <c r="C32" s="45">
        <f>Controlli!B23</f>
        <v>0</v>
      </c>
    </row>
    <row r="33" spans="2:3" ht="27.75" customHeight="1" x14ac:dyDescent="0.3">
      <c r="B33" s="52" t="s">
        <v>95</v>
      </c>
      <c r="C33" s="53">
        <f>Controlli!R23</f>
        <v>0</v>
      </c>
    </row>
    <row r="34" spans="2:3" x14ac:dyDescent="0.3">
      <c r="B34" s="39" t="s">
        <v>2</v>
      </c>
      <c r="C34" s="22" t="str">
        <f>_xlfn.XLOOKUP(TRUE,Controlli!C25:C31,Controlli!D25:D31,"OK")</f>
        <v>Denominazione di impresa non compilata</v>
      </c>
    </row>
  </sheetData>
  <sheetProtection algorithmName="SHA-512" hashValue="r9XLZuYBAKk2MMyyXtfBPPzEnkWT5Bsp7XdGCYXrnzeRaXC+WfvoiD2L6Wqx9ow+WliICU2aJZoHD/xjPlTHvg==" saltValue="MZNYfZ0meyvR7rEqB0BC3Q==" spinCount="100000" sheet="1" objects="1" scenarios="1"/>
  <mergeCells count="6">
    <mergeCell ref="B5:F5"/>
    <mergeCell ref="B2:F2"/>
    <mergeCell ref="B3:F3"/>
    <mergeCell ref="B8:F8"/>
    <mergeCell ref="B31:F31"/>
    <mergeCell ref="B13:F13"/>
  </mergeCells>
  <conditionalFormatting sqref="C34">
    <cfRule type="cellIs" dxfId="0" priority="1" operator="equal">
      <formula>"OK"</formula>
    </cfRule>
  </conditionalFormatting>
  <dataValidations count="6">
    <dataValidation type="whole" operator="greaterThanOrEqual" allowBlank="1" showErrorMessage="1" sqref="C20:C29" xr:uid="{A8E024AB-D7B1-474D-9B66-5B3DFABDD23C}">
      <formula1>0</formula1>
    </dataValidation>
    <dataValidation allowBlank="1" showErrorMessage="1" errorTitle="Valore non valido" error="Seleziona una tipologia dall'elenco." sqref="B20:B29" xr:uid="{6B4A8E14-E0F4-4690-9CA7-881700FD1723}"/>
    <dataValidation allowBlank="1" showErrorMessage="1" errorTitle="Valore non valido" error="Inserire un numero di giorni tra 0 e 306." sqref="C6" xr:uid="{05A2359F-B14C-454F-B846-011A873BB85B}"/>
    <dataValidation type="list" allowBlank="1" showInputMessage="1" showErrorMessage="1" sqref="D20:D29" xr:uid="{A6FFEFAE-1F1F-4142-B1CF-D9FC73C5211E}">
      <formula1>ListaSistemi</formula1>
    </dataValidation>
    <dataValidation type="whole" operator="lessThanOrEqual" allowBlank="1" showErrorMessage="1" sqref="F20:F29" xr:uid="{58B85A10-4FB3-49D1-BC42-66C359BCCC77}">
      <formula1>307</formula1>
    </dataValidation>
    <dataValidation type="decimal" allowBlank="1" showInputMessage="1" showErrorMessage="1" sqref="G20:G29" xr:uid="{68F044D9-DD4B-40BD-AE93-2C53C710460F}">
      <formula1>1</formula1>
      <formula2>1000</formula2>
    </dataValidation>
  </dataValidations>
  <pageMargins left="0.7" right="0.7" top="0.75" bottom="0.75" header="0.3" footer="0.3"/>
  <ignoredErrors>
    <ignoredError sqref="I20 I21:I29" formula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E2AC44-5C1D-45AF-9022-9C90EAB4AC74}">
          <x14:formula1>
            <xm:f>Controlli!$L$2:$L$3</xm:f>
          </x14:formula1>
          <xm:sqref>C14:C15</xm:sqref>
        </x14:dataValidation>
        <x14:dataValidation type="list" allowBlank="1" showInputMessage="1" showErrorMessage="1" xr:uid="{05109B58-69EF-4BD2-8FE0-C271AED63CA8}">
          <x14:formula1>
            <xm:f>Controlli!$L$5:$L$7</xm:f>
          </x14:formula1>
          <xm:sqref>C16</xm:sqref>
        </x14:dataValidation>
        <x14:dataValidation type="list" allowBlank="1" showInputMessage="1" showErrorMessage="1" xr:uid="{5B4C6A47-DC58-4675-862F-A97089319CDF}">
          <x14:formula1>
            <xm:f>INDIRECT(Controlli!$G13)</xm:f>
          </x14:formula1>
          <xm:sqref>E20:E29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1D74D-5FA2-4893-8C58-CA4BEC2D311D}">
  <sheetPr>
    <tabColor theme="6" tint="-0.249977111117893"/>
  </sheetPr>
  <dimension ref="A1:P28"/>
  <sheetViews>
    <sheetView zoomScaleNormal="100" workbookViewId="0">
      <selection activeCell="G20" sqref="G20"/>
    </sheetView>
  </sheetViews>
  <sheetFormatPr defaultColWidth="8.6640625" defaultRowHeight="14.4" x14ac:dyDescent="0.3"/>
  <cols>
    <col min="1" max="1" width="25.109375" style="4" customWidth="1"/>
    <col min="2" max="2" width="9.6640625" style="4" customWidth="1"/>
    <col min="3" max="3" width="19.5546875" style="4" customWidth="1"/>
    <col min="4" max="4" width="8.6640625" style="4"/>
    <col min="5" max="5" width="10.6640625" style="4" customWidth="1"/>
    <col min="6" max="6" width="8.6640625" style="4"/>
    <col min="7" max="7" width="22.109375" style="4" customWidth="1"/>
    <col min="8" max="8" width="20.6640625" style="4" customWidth="1"/>
    <col min="9" max="9" width="12.6640625" style="4" customWidth="1"/>
    <col min="10" max="10" width="16.109375" style="4" customWidth="1"/>
    <col min="11" max="11" width="13.33203125" style="4" customWidth="1"/>
    <col min="12" max="12" width="12.6640625" style="4" customWidth="1"/>
    <col min="13" max="13" width="13.33203125" style="4" customWidth="1"/>
    <col min="14" max="14" width="12.33203125" style="4" customWidth="1"/>
    <col min="15" max="16384" width="8.6640625" style="4"/>
  </cols>
  <sheetData>
    <row r="1" spans="1:16" x14ac:dyDescent="0.3">
      <c r="A1" s="48" t="s">
        <v>76</v>
      </c>
      <c r="B1" s="48" t="s">
        <v>77</v>
      </c>
      <c r="C1" s="48" t="s">
        <v>78</v>
      </c>
      <c r="D1" s="48" t="s">
        <v>79</v>
      </c>
      <c r="E1" s="48" t="s">
        <v>93</v>
      </c>
      <c r="G1" s="4" t="s">
        <v>39</v>
      </c>
      <c r="H1" s="4" t="s">
        <v>40</v>
      </c>
      <c r="J1" s="4" t="s">
        <v>80</v>
      </c>
      <c r="K1" s="4" t="s">
        <v>41</v>
      </c>
      <c r="L1" s="4" t="s">
        <v>85</v>
      </c>
      <c r="M1" s="4" t="s">
        <v>74</v>
      </c>
      <c r="N1" s="4" t="s">
        <v>42</v>
      </c>
      <c r="O1" s="4" t="s">
        <v>89</v>
      </c>
      <c r="P1" s="4" t="s">
        <v>43</v>
      </c>
    </row>
    <row r="2" spans="1:16" x14ac:dyDescent="0.3">
      <c r="A2" t="str">
        <f>_xlfn.CONCAT(C2,"|",D2)</f>
        <v>DRAGA IDRAULICA|VL0612</v>
      </c>
      <c r="B2" t="s">
        <v>44</v>
      </c>
      <c r="C2" t="s">
        <v>80</v>
      </c>
      <c r="D2" t="s">
        <v>81</v>
      </c>
      <c r="E2" s="50">
        <v>3.16</v>
      </c>
      <c r="G2" s="4" t="s">
        <v>80</v>
      </c>
      <c r="H2" s="4" t="s">
        <v>90</v>
      </c>
      <c r="J2" s="4" t="s">
        <v>46</v>
      </c>
      <c r="K2" s="4" t="s">
        <v>46</v>
      </c>
      <c r="L2" s="4" t="s">
        <v>46</v>
      </c>
      <c r="M2" s="4" t="s">
        <v>47</v>
      </c>
      <c r="N2" s="4" t="s">
        <v>46</v>
      </c>
      <c r="O2" s="4" t="s">
        <v>46</v>
      </c>
      <c r="P2" s="4" t="s">
        <v>46</v>
      </c>
    </row>
    <row r="3" spans="1:16" x14ac:dyDescent="0.3">
      <c r="A3" t="str">
        <f t="shared" ref="A3:A28" si="0">_xlfn.CONCAT(C3,"|",D3)</f>
        <v>DRAGA IDRAULICA|VL1218</v>
      </c>
      <c r="B3" t="s">
        <v>44</v>
      </c>
      <c r="C3" t="s">
        <v>80</v>
      </c>
      <c r="D3" t="s">
        <v>82</v>
      </c>
      <c r="E3" s="50">
        <v>4.01</v>
      </c>
      <c r="G3" s="4" t="s">
        <v>41</v>
      </c>
      <c r="H3" s="4" t="s">
        <v>49</v>
      </c>
      <c r="J3" s="4" t="s">
        <v>45</v>
      </c>
      <c r="K3" s="4" t="s">
        <v>45</v>
      </c>
      <c r="L3" s="4" t="s">
        <v>45</v>
      </c>
      <c r="M3" s="4" t="s">
        <v>46</v>
      </c>
      <c r="N3" s="4" t="s">
        <v>45</v>
      </c>
      <c r="O3" s="4" t="s">
        <v>45</v>
      </c>
      <c r="P3" s="4" t="s">
        <v>45</v>
      </c>
    </row>
    <row r="4" spans="1:16" x14ac:dyDescent="0.3">
      <c r="A4" t="str">
        <f t="shared" si="0"/>
        <v>DRAGA IDRAULICA|VL1824</v>
      </c>
      <c r="B4" t="s">
        <v>44</v>
      </c>
      <c r="C4" t="s">
        <v>80</v>
      </c>
      <c r="D4" t="s">
        <v>83</v>
      </c>
      <c r="E4" s="50">
        <v>5.24</v>
      </c>
      <c r="G4" s="4" t="s">
        <v>85</v>
      </c>
      <c r="H4" s="4" t="s">
        <v>91</v>
      </c>
      <c r="J4" s="4" t="s">
        <v>50</v>
      </c>
      <c r="K4" s="4" t="s">
        <v>50</v>
      </c>
      <c r="L4" s="4" t="s">
        <v>50</v>
      </c>
      <c r="M4" s="4" t="s">
        <v>45</v>
      </c>
      <c r="N4" s="4" t="s">
        <v>50</v>
      </c>
      <c r="O4" s="4" t="s">
        <v>50</v>
      </c>
      <c r="P4" s="4" t="s">
        <v>50</v>
      </c>
    </row>
    <row r="5" spans="1:16" x14ac:dyDescent="0.3">
      <c r="A5" t="str">
        <f t="shared" si="0"/>
        <v>STRASCICO|VL0612</v>
      </c>
      <c r="B5" t="s">
        <v>48</v>
      </c>
      <c r="C5" t="s">
        <v>41</v>
      </c>
      <c r="D5" t="s">
        <v>81</v>
      </c>
      <c r="E5" s="50">
        <v>5.09</v>
      </c>
      <c r="G5" s="4" t="s">
        <v>74</v>
      </c>
      <c r="H5" s="4" t="s">
        <v>75</v>
      </c>
      <c r="K5" s="4" t="s">
        <v>51</v>
      </c>
      <c r="L5" s="4" t="s">
        <v>51</v>
      </c>
      <c r="N5" s="4" t="s">
        <v>51</v>
      </c>
      <c r="O5" s="4" t="s">
        <v>51</v>
      </c>
      <c r="P5" s="4" t="s">
        <v>51</v>
      </c>
    </row>
    <row r="6" spans="1:16" x14ac:dyDescent="0.3">
      <c r="A6" t="str">
        <f t="shared" si="0"/>
        <v>STRASCICO|VL1218</v>
      </c>
      <c r="B6" t="s">
        <v>48</v>
      </c>
      <c r="C6" t="s">
        <v>41</v>
      </c>
      <c r="D6" t="s">
        <v>82</v>
      </c>
      <c r="E6" s="50">
        <v>9.3800000000000008</v>
      </c>
      <c r="G6" s="4" t="s">
        <v>42</v>
      </c>
      <c r="H6" s="4" t="s">
        <v>53</v>
      </c>
      <c r="N6" s="4" t="s">
        <v>52</v>
      </c>
    </row>
    <row r="7" spans="1:16" x14ac:dyDescent="0.3">
      <c r="A7" t="str">
        <f t="shared" si="0"/>
        <v>STRASCICO|VL1824</v>
      </c>
      <c r="B7" t="s">
        <v>48</v>
      </c>
      <c r="C7" t="s">
        <v>41</v>
      </c>
      <c r="D7" t="s">
        <v>83</v>
      </c>
      <c r="E7" s="50">
        <v>13.81</v>
      </c>
      <c r="G7" s="4" t="s">
        <v>89</v>
      </c>
      <c r="H7" s="4" t="s">
        <v>92</v>
      </c>
    </row>
    <row r="8" spans="1:16" x14ac:dyDescent="0.3">
      <c r="A8" t="str">
        <f t="shared" si="0"/>
        <v>STRASCICO|VL2440</v>
      </c>
      <c r="B8" t="s">
        <v>48</v>
      </c>
      <c r="C8" t="s">
        <v>41</v>
      </c>
      <c r="D8" t="s">
        <v>84</v>
      </c>
      <c r="E8" s="50">
        <v>15.69</v>
      </c>
      <c r="G8" s="4" t="s">
        <v>43</v>
      </c>
      <c r="H8" s="4" t="s">
        <v>55</v>
      </c>
    </row>
    <row r="9" spans="1:16" x14ac:dyDescent="0.3">
      <c r="A9" t="str">
        <f t="shared" si="0"/>
        <v>PALANGARO|VL0612</v>
      </c>
      <c r="B9" t="s">
        <v>54</v>
      </c>
      <c r="C9" t="s">
        <v>85</v>
      </c>
      <c r="D9" t="s">
        <v>81</v>
      </c>
      <c r="E9" s="50">
        <v>2.15</v>
      </c>
    </row>
    <row r="10" spans="1:16" x14ac:dyDescent="0.3">
      <c r="A10" t="str">
        <f t="shared" si="0"/>
        <v>PALANGARO|VL1218</v>
      </c>
      <c r="B10" t="s">
        <v>54</v>
      </c>
      <c r="C10" t="s">
        <v>85</v>
      </c>
      <c r="D10" t="s">
        <v>82</v>
      </c>
      <c r="E10" s="50">
        <v>3.01</v>
      </c>
    </row>
    <row r="11" spans="1:16" x14ac:dyDescent="0.3">
      <c r="A11" t="str">
        <f t="shared" si="0"/>
        <v>PALANGARO|VL1824</v>
      </c>
      <c r="B11" t="s">
        <v>54</v>
      </c>
      <c r="C11" t="s">
        <v>85</v>
      </c>
      <c r="D11" t="s">
        <v>83</v>
      </c>
      <c r="E11" s="50">
        <v>4.57</v>
      </c>
    </row>
    <row r="12" spans="1:16" x14ac:dyDescent="0.3">
      <c r="A12" t="str">
        <f t="shared" si="0"/>
        <v>PALANGARO|VL2440</v>
      </c>
      <c r="B12" t="s">
        <v>54</v>
      </c>
      <c r="C12" t="s">
        <v>85</v>
      </c>
      <c r="D12" t="s">
        <v>84</v>
      </c>
      <c r="E12" s="50">
        <v>2.6</v>
      </c>
    </row>
    <row r="13" spans="1:16" x14ac:dyDescent="0.3">
      <c r="A13" t="str">
        <f t="shared" si="0"/>
        <v>PICCOLA PESCA|VL0006</v>
      </c>
      <c r="B13" t="s">
        <v>86</v>
      </c>
      <c r="C13" t="s">
        <v>74</v>
      </c>
      <c r="D13" t="s">
        <v>87</v>
      </c>
      <c r="E13" s="50">
        <v>2.36</v>
      </c>
    </row>
    <row r="14" spans="1:16" x14ac:dyDescent="0.3">
      <c r="A14" t="str">
        <f t="shared" si="0"/>
        <v>PICCOLA PESCA|VL0612</v>
      </c>
      <c r="B14" t="s">
        <v>86</v>
      </c>
      <c r="C14" t="s">
        <v>74</v>
      </c>
      <c r="D14" t="s">
        <v>81</v>
      </c>
      <c r="E14" s="50">
        <v>2.8</v>
      </c>
    </row>
    <row r="15" spans="1:16" x14ac:dyDescent="0.3">
      <c r="A15" t="str">
        <f t="shared" si="0"/>
        <v>PICCOLA PESCA|VL1218</v>
      </c>
      <c r="B15" t="s">
        <v>86</v>
      </c>
      <c r="C15" t="s">
        <v>74</v>
      </c>
      <c r="D15" t="s">
        <v>82</v>
      </c>
      <c r="E15" s="50">
        <v>1.83</v>
      </c>
    </row>
    <row r="16" spans="1:16" x14ac:dyDescent="0.3">
      <c r="A16" t="str">
        <f t="shared" si="0"/>
        <v>CIRCUIZIONE|VL0612</v>
      </c>
      <c r="B16" t="s">
        <v>56</v>
      </c>
      <c r="C16" t="s">
        <v>42</v>
      </c>
      <c r="D16" t="s">
        <v>81</v>
      </c>
      <c r="E16" s="50">
        <v>2.0299999999999998</v>
      </c>
    </row>
    <row r="17" spans="1:5" x14ac:dyDescent="0.3">
      <c r="A17" t="str">
        <f t="shared" si="0"/>
        <v>CIRCUIZIONE|VL1218</v>
      </c>
      <c r="B17" t="s">
        <v>56</v>
      </c>
      <c r="C17" t="s">
        <v>42</v>
      </c>
      <c r="D17" t="s">
        <v>82</v>
      </c>
      <c r="E17" s="50">
        <v>1.83</v>
      </c>
    </row>
    <row r="18" spans="1:5" x14ac:dyDescent="0.3">
      <c r="A18" t="str">
        <f t="shared" si="0"/>
        <v>CIRCUIZIONE|VL1824</v>
      </c>
      <c r="B18" t="s">
        <v>56</v>
      </c>
      <c r="C18" t="s">
        <v>42</v>
      </c>
      <c r="D18" t="s">
        <v>83</v>
      </c>
      <c r="E18" s="50">
        <v>1.86</v>
      </c>
    </row>
    <row r="19" spans="1:5" x14ac:dyDescent="0.3">
      <c r="A19" t="str">
        <f t="shared" si="0"/>
        <v>CIRCUIZIONE|VL2440</v>
      </c>
      <c r="B19" t="s">
        <v>56</v>
      </c>
      <c r="C19" t="s">
        <v>42</v>
      </c>
      <c r="D19" t="s">
        <v>84</v>
      </c>
      <c r="E19" s="50">
        <v>2.93</v>
      </c>
    </row>
    <row r="20" spans="1:5" x14ac:dyDescent="0.3">
      <c r="A20" t="str">
        <f t="shared" si="0"/>
        <v>CIRCUIZIONE|VL40XX</v>
      </c>
      <c r="B20" t="s">
        <v>56</v>
      </c>
      <c r="C20" t="s">
        <v>42</v>
      </c>
      <c r="D20" t="s">
        <v>88</v>
      </c>
      <c r="E20" s="50">
        <v>1.29</v>
      </c>
    </row>
    <row r="21" spans="1:5" x14ac:dyDescent="0.3">
      <c r="A21" t="str">
        <f t="shared" si="0"/>
        <v>RAPIDO|VL0612</v>
      </c>
      <c r="B21" t="s">
        <v>57</v>
      </c>
      <c r="C21" t="s">
        <v>89</v>
      </c>
      <c r="D21" t="s">
        <v>81</v>
      </c>
      <c r="E21" s="50">
        <v>3.34</v>
      </c>
    </row>
    <row r="22" spans="1:5" x14ac:dyDescent="0.3">
      <c r="A22" t="str">
        <f t="shared" si="0"/>
        <v>RAPIDO|VL1218</v>
      </c>
      <c r="B22" t="s">
        <v>57</v>
      </c>
      <c r="C22" t="s">
        <v>89</v>
      </c>
      <c r="D22" t="s">
        <v>82</v>
      </c>
      <c r="E22" s="50">
        <v>6.79</v>
      </c>
    </row>
    <row r="23" spans="1:5" x14ac:dyDescent="0.3">
      <c r="A23" t="str">
        <f t="shared" si="0"/>
        <v>RAPIDO|VL1824</v>
      </c>
      <c r="B23" t="s">
        <v>57</v>
      </c>
      <c r="C23" t="s">
        <v>89</v>
      </c>
      <c r="D23" t="s">
        <v>83</v>
      </c>
      <c r="E23" s="50">
        <v>12.46</v>
      </c>
    </row>
    <row r="24" spans="1:5" x14ac:dyDescent="0.3">
      <c r="A24" t="str">
        <f t="shared" si="0"/>
        <v>RAPIDO|VL2440</v>
      </c>
      <c r="B24" t="s">
        <v>57</v>
      </c>
      <c r="C24" t="s">
        <v>89</v>
      </c>
      <c r="D24" t="s">
        <v>84</v>
      </c>
      <c r="E24" s="50">
        <v>14.92</v>
      </c>
    </row>
    <row r="25" spans="1:5" x14ac:dyDescent="0.3">
      <c r="A25" t="str">
        <f t="shared" si="0"/>
        <v>VOLANTE|VL0612</v>
      </c>
      <c r="B25" t="s">
        <v>58</v>
      </c>
      <c r="C25" t="s">
        <v>43</v>
      </c>
      <c r="D25" t="s">
        <v>81</v>
      </c>
      <c r="E25" s="50">
        <v>4.0199999999999996</v>
      </c>
    </row>
    <row r="26" spans="1:5" x14ac:dyDescent="0.3">
      <c r="A26" t="str">
        <f t="shared" si="0"/>
        <v>VOLANTE|VL1218</v>
      </c>
      <c r="B26" t="s">
        <v>58</v>
      </c>
      <c r="C26" t="s">
        <v>43</v>
      </c>
      <c r="D26" t="s">
        <v>82</v>
      </c>
      <c r="E26" s="50">
        <v>6.89</v>
      </c>
    </row>
    <row r="27" spans="1:5" x14ac:dyDescent="0.3">
      <c r="A27" t="str">
        <f t="shared" si="0"/>
        <v>VOLANTE|VL1824</v>
      </c>
      <c r="B27" t="s">
        <v>58</v>
      </c>
      <c r="C27" t="s">
        <v>43</v>
      </c>
      <c r="D27" t="s">
        <v>83</v>
      </c>
      <c r="E27" s="50">
        <v>8.27</v>
      </c>
    </row>
    <row r="28" spans="1:5" x14ac:dyDescent="0.3">
      <c r="A28" t="str">
        <f t="shared" si="0"/>
        <v>VOLANTE|VL2440</v>
      </c>
      <c r="B28" t="s">
        <v>58</v>
      </c>
      <c r="C28" t="s">
        <v>43</v>
      </c>
      <c r="D28" t="s">
        <v>84</v>
      </c>
      <c r="E28" s="50">
        <v>7.83</v>
      </c>
    </row>
  </sheetData>
  <sheetProtection algorithmName="SHA-512" hashValue="uU4WAzMLty3vgBHnZYTj6WZvTFP5Wx2X/tWAeWxaDZMAIYLi2b3KyV6hfCW47cxoLs2uyM82Y3jDlflJfx7Sng==" saltValue="qDhbVe+pqPyfrTfVB/2RxQ==" spinCount="100000" sheet="1" objects="1" scenarios="1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82FD-6E09-459D-9954-5C1F3C49AB3C}">
  <sheetPr>
    <tabColor theme="6" tint="-0.249977111117893"/>
  </sheetPr>
  <dimension ref="A1:R31"/>
  <sheetViews>
    <sheetView topLeftCell="E1" workbookViewId="0">
      <selection activeCell="Q22" sqref="Q22"/>
    </sheetView>
  </sheetViews>
  <sheetFormatPr defaultRowHeight="14.4" x14ac:dyDescent="0.3"/>
  <cols>
    <col min="1" max="1" width="20.6640625" customWidth="1"/>
    <col min="3" max="3" width="13.44140625" customWidth="1"/>
    <col min="4" max="4" width="25.6640625" customWidth="1"/>
    <col min="5" max="5" width="73.88671875" customWidth="1"/>
    <col min="7" max="7" width="19" customWidth="1"/>
    <col min="9" max="9" width="12.33203125" customWidth="1"/>
    <col min="12" max="12" width="13.5546875" customWidth="1"/>
  </cols>
  <sheetData>
    <row r="1" spans="1:18" x14ac:dyDescent="0.3">
      <c r="A1" s="15" t="s">
        <v>5</v>
      </c>
      <c r="B1" s="7"/>
      <c r="C1" s="7" t="s">
        <v>14</v>
      </c>
      <c r="D1" s="7"/>
      <c r="E1" s="8"/>
    </row>
    <row r="2" spans="1:18" x14ac:dyDescent="0.3">
      <c r="A2" s="9">
        <f>DatiPesca!C10</f>
        <v>0</v>
      </c>
      <c r="B2">
        <v>0</v>
      </c>
      <c r="C2" t="b">
        <v>0</v>
      </c>
      <c r="E2" s="10"/>
      <c r="L2" t="s">
        <v>23</v>
      </c>
      <c r="M2">
        <v>1</v>
      </c>
    </row>
    <row r="3" spans="1:18" x14ac:dyDescent="0.3">
      <c r="A3" s="11"/>
      <c r="B3">
        <v>11</v>
      </c>
      <c r="C3" t="b">
        <f>ISERROR(VALUE(A2))</f>
        <v>0</v>
      </c>
      <c r="D3" t="str">
        <f>IF(C3,E3,"")</f>
        <v/>
      </c>
      <c r="E3" s="10" t="s">
        <v>6</v>
      </c>
      <c r="L3" t="s">
        <v>24</v>
      </c>
      <c r="M3">
        <v>0</v>
      </c>
    </row>
    <row r="4" spans="1:18" ht="15" thickBot="1" x14ac:dyDescent="0.35">
      <c r="A4" s="11"/>
      <c r="B4">
        <v>16</v>
      </c>
      <c r="C4" s="36" t="b">
        <f>NOT(_xlfn.REGEXTEST(A2,"[A-Z]{6}[0-9]{2}[A-Z][0-9]{2}[A-Z][0-9]{3}[A-Z]",1))</f>
        <v>1</v>
      </c>
      <c r="D4" t="str">
        <f>IF(C4,E4,"")</f>
        <v>ERRORE: Il formato codice fiscale a 16 caratteri (persona fisica) contiene errori e non corrisponde alla sequenza attesa lettere-numeri.</v>
      </c>
      <c r="E4" s="10" t="s">
        <v>9</v>
      </c>
    </row>
    <row r="5" spans="1:18" x14ac:dyDescent="0.3">
      <c r="A5" s="11"/>
      <c r="E5" s="10"/>
      <c r="L5" t="s">
        <v>25</v>
      </c>
      <c r="M5">
        <v>1</v>
      </c>
      <c r="O5" s="31">
        <f>IFERROR(VLOOKUP(DatiPesca!C14,Controlli!$L$2:$M$3,2,FALSE),0)</f>
        <v>0</v>
      </c>
    </row>
    <row r="6" spans="1:18" ht="15" thickBot="1" x14ac:dyDescent="0.35">
      <c r="A6" s="12"/>
      <c r="B6" s="13"/>
      <c r="C6" s="13"/>
      <c r="D6" s="13"/>
      <c r="E6" s="14" t="str" cm="1">
        <f t="array" ref="E6">_xlfn.IFS(A2=0,"",LEN(A2)=0,"",LEN(A2)=11,D3,LEN(A2)=16,D4,TRUE,_xlfn.CONCAT("ERRORE: Il codice fiscale deve avere 11 o 16 caratteri. Ne ha invece ",LEN(A2)))</f>
        <v/>
      </c>
      <c r="L6" t="s">
        <v>26</v>
      </c>
      <c r="M6">
        <v>0.9</v>
      </c>
      <c r="O6" s="32">
        <f>IFERROR(VLOOKUP(DatiPesca!C15,Controlli!$L$2:$M$3,2,FALSE),0)</f>
        <v>0</v>
      </c>
    </row>
    <row r="7" spans="1:18" ht="15" thickBot="1" x14ac:dyDescent="0.35">
      <c r="A7" s="15" t="s">
        <v>8</v>
      </c>
      <c r="B7" s="7"/>
      <c r="C7" s="7" t="s">
        <v>14</v>
      </c>
      <c r="D7" s="7"/>
      <c r="E7" s="8"/>
      <c r="L7" t="s">
        <v>27</v>
      </c>
      <c r="M7">
        <v>0.8</v>
      </c>
      <c r="O7" s="33">
        <f>IFERROR(VLOOKUP(DatiPesca!C16,Controlli!$L$5:$M$7,2,FALSE),0.8)</f>
        <v>0.8</v>
      </c>
    </row>
    <row r="8" spans="1:18" x14ac:dyDescent="0.3">
      <c r="A8" s="9">
        <f>DatiPesca!C11</f>
        <v>0</v>
      </c>
      <c r="B8">
        <v>0</v>
      </c>
      <c r="C8" s="34" t="b">
        <v>0</v>
      </c>
      <c r="E8" s="10"/>
    </row>
    <row r="9" spans="1:18" x14ac:dyDescent="0.3">
      <c r="A9" s="11"/>
      <c r="B9">
        <v>11</v>
      </c>
      <c r="C9" s="35" t="b">
        <f>ISERROR(VALUE(A8))</f>
        <v>0</v>
      </c>
      <c r="D9" t="str">
        <f>IF(C9,E9,"")</f>
        <v/>
      </c>
      <c r="E9" s="10" t="s">
        <v>7</v>
      </c>
    </row>
    <row r="10" spans="1:18" ht="15" thickBot="1" x14ac:dyDescent="0.35">
      <c r="A10" s="11"/>
      <c r="E10" s="10"/>
    </row>
    <row r="11" spans="1:18" ht="15" thickBot="1" x14ac:dyDescent="0.35">
      <c r="A11" s="12"/>
      <c r="B11" s="13"/>
      <c r="C11" s="13"/>
      <c r="D11" s="13"/>
      <c r="E11" s="13" t="str" cm="1">
        <f t="array" ref="E11">_xlfn.IFS(A8=0,"",LEN(A8)=0,"",LEN(A8)=11,D9,TRUE,_xlfn.CONCAT("ERRORE: La partita IVA deve contenere 11 cifre. Ne ha ",LEN(A8)))</f>
        <v/>
      </c>
      <c r="F11" s="27"/>
      <c r="G11" s="7"/>
      <c r="H11" s="7"/>
      <c r="I11" s="7"/>
      <c r="J11" s="7"/>
      <c r="K11" s="7"/>
      <c r="L11" s="7"/>
      <c r="M11" s="7"/>
      <c r="N11" s="7"/>
      <c r="O11" s="8"/>
      <c r="P11" s="27"/>
      <c r="Q11" s="7"/>
      <c r="R11" s="8"/>
    </row>
    <row r="12" spans="1:18" ht="15" thickBot="1" x14ac:dyDescent="0.35">
      <c r="A12" s="18" t="s">
        <v>12</v>
      </c>
      <c r="B12" s="17"/>
      <c r="C12" s="17"/>
      <c r="D12" s="17"/>
      <c r="E12" s="26"/>
      <c r="F12" s="11"/>
      <c r="G12" t="s">
        <v>61</v>
      </c>
      <c r="H12" t="s">
        <v>64</v>
      </c>
      <c r="I12" t="s">
        <v>65</v>
      </c>
      <c r="O12" s="10"/>
      <c r="P12" s="11"/>
      <c r="R12" s="10"/>
    </row>
    <row r="13" spans="1:18" x14ac:dyDescent="0.3">
      <c r="A13" s="15" t="s">
        <v>67</v>
      </c>
      <c r="B13" s="7">
        <f>IF(AND(DatiPesca!B20="",DatiPesca!C20="",DatiPesca!D20="",DatiPesca!E20="",DatiPesca!F20="",DatiPesca!G20=""),0,1)</f>
        <v>0</v>
      </c>
      <c r="C13" s="7" t="b">
        <f>IF(AND(DatiPesca!B20="",DatiPesca!C20="",DatiPesca!D20="",DatiPesca!E20="",DatiPesca!F20="",DatiPesca!G20=""),FALSE,LEN(D13)&gt;3)</f>
        <v>0</v>
      </c>
      <c r="D13" s="7" t="str">
        <f>IF(LEN(I13)&gt;3,_xlfn.CONCAT(E13," - ",I13," MANCANTE/I"),"")</f>
        <v>Dati imbarcazione Nr. 1 incompleti - Nome imbarcazione MANCANTE/I</v>
      </c>
      <c r="E13" s="7" t="str">
        <f>_xlfn.CONCAT("Dati imbarcazione Nr. ",F13," incompleti")</f>
        <v>Dati imbarcazione Nr. 1 incompleti</v>
      </c>
      <c r="F13">
        <v>1</v>
      </c>
      <c r="G13" s="23" t="str">
        <f>IFERROR(VLOOKUP(DatiPesca!D20,Tabellak!$G:$H,2,0),"")</f>
        <v/>
      </c>
      <c r="I13" t="str" cm="1">
        <f t="array" ref="I13">_xlfn.IFS(DatiPesca!B20="","Nome imbarcazione",DatiPesca!C20="","Numero UE",DatiPesca!D20="","Sistema Pesca",DatiPesca!E20="","Classe lunghezza",DatiPesca!F20="","Giorni Armamento",DatiPesca!G20="","Kw imbarcazione",TRUE,"")</f>
        <v>Nome imbarcazione</v>
      </c>
      <c r="O13" s="10"/>
      <c r="P13" s="11"/>
      <c r="Q13">
        <f>IF(OR(DatiPesca!H20="",DatiPesca!J20="",DatiPesca!G20=""),0,DatiPesca!J20*DatiPesca!H20*DatiPesca!G20)</f>
        <v>0</v>
      </c>
      <c r="R13" s="10">
        <f>IF(Q13&gt;80000,80000,Q13)</f>
        <v>0</v>
      </c>
    </row>
    <row r="14" spans="1:18" x14ac:dyDescent="0.3">
      <c r="A14" s="11"/>
      <c r="B14">
        <f>IF(AND(DatiPesca!B21="",DatiPesca!C21="",DatiPesca!D21="",DatiPesca!E21="",DatiPesca!F21="",DatiPesca!G21=""),0,1)</f>
        <v>0</v>
      </c>
      <c r="C14" t="b">
        <f>IF(AND(DatiPesca!B21="",DatiPesca!C21="",DatiPesca!D21="",DatiPesca!E21="",DatiPesca!F21="",DatiPesca!G21=""),FALSE,LEN(D14)&gt;3)</f>
        <v>0</v>
      </c>
      <c r="D14" t="str">
        <f t="shared" ref="D14:D22" si="0">IF(LEN(I14)&gt;3,_xlfn.CONCAT(E14," - ",I14," MANCANTE/I"),"")</f>
        <v/>
      </c>
      <c r="E14" t="str">
        <f t="shared" ref="E14:E22" si="1">_xlfn.CONCAT("Dati imbarcazione Nr. ",F14," incompleti")</f>
        <v>Dati imbarcazione Nr. 2 incompleti</v>
      </c>
      <c r="F14">
        <v>2</v>
      </c>
      <c r="G14" s="23" t="str">
        <f>IFERROR(VLOOKUP(DatiPesca!D21,Tabellak!$G:$H,2,0),"")</f>
        <v/>
      </c>
      <c r="O14" s="10"/>
      <c r="P14" s="11"/>
      <c r="Q14">
        <f>IF(OR(DatiPesca!H21="",DatiPesca!J21="",DatiPesca!G21=""),0,DatiPesca!J21*DatiPesca!H21*DatiPesca!G21)</f>
        <v>0</v>
      </c>
      <c r="R14" s="10">
        <f t="shared" ref="R14:R22" si="2">IF(Q14&gt;80000,80000,Q14)</f>
        <v>0</v>
      </c>
    </row>
    <row r="15" spans="1:18" x14ac:dyDescent="0.3">
      <c r="A15" s="11"/>
      <c r="B15">
        <f>IF(AND(DatiPesca!B22="",DatiPesca!C22="",DatiPesca!D22="",DatiPesca!E22="",DatiPesca!F22="",DatiPesca!G22=""),0,1)</f>
        <v>0</v>
      </c>
      <c r="C15" t="b">
        <f>IF(AND(DatiPesca!B22="",DatiPesca!C22="",DatiPesca!D22="",DatiPesca!E22="",DatiPesca!F22="",DatiPesca!G22=""),FALSE,LEN(D15)&gt;3)</f>
        <v>0</v>
      </c>
      <c r="D15" t="str">
        <f t="shared" si="0"/>
        <v/>
      </c>
      <c r="E15" t="str">
        <f t="shared" si="1"/>
        <v>Dati imbarcazione Nr. 3 incompleti</v>
      </c>
      <c r="F15">
        <v>3</v>
      </c>
      <c r="G15" s="23" t="str">
        <f>IFERROR(VLOOKUP(DatiPesca!D22,Tabellak!$G:$H,2,0),"")</f>
        <v/>
      </c>
      <c r="O15" s="10"/>
      <c r="P15" s="11"/>
      <c r="Q15">
        <f>IF(OR(DatiPesca!H22="",DatiPesca!J22="",DatiPesca!G22=""),0,DatiPesca!J22*DatiPesca!H22*DatiPesca!G22)</f>
        <v>0</v>
      </c>
      <c r="R15" s="10">
        <f t="shared" si="2"/>
        <v>0</v>
      </c>
    </row>
    <row r="16" spans="1:18" x14ac:dyDescent="0.3">
      <c r="A16" s="11"/>
      <c r="B16">
        <f>IF(AND(DatiPesca!B23="",DatiPesca!C23="",DatiPesca!D23="",DatiPesca!E23="",DatiPesca!F23="",DatiPesca!G23=""),0,1)</f>
        <v>0</v>
      </c>
      <c r="C16" t="b">
        <f>IF(AND(DatiPesca!B23="",DatiPesca!C23="",DatiPesca!D23="",DatiPesca!E23="",DatiPesca!F23="",DatiPesca!G23=""),FALSE,LEN(D16)&gt;3)</f>
        <v>0</v>
      </c>
      <c r="D16" t="str">
        <f t="shared" si="0"/>
        <v/>
      </c>
      <c r="E16" t="str">
        <f t="shared" si="1"/>
        <v>Dati imbarcazione Nr. 4 incompleti</v>
      </c>
      <c r="F16">
        <v>4</v>
      </c>
      <c r="G16" s="23" t="str">
        <f>IFERROR(VLOOKUP(DatiPesca!D23,Tabellak!$G:$H,2,0),"")</f>
        <v/>
      </c>
      <c r="O16" s="10"/>
      <c r="P16" s="11"/>
      <c r="Q16">
        <f>IF(OR(DatiPesca!H23="",DatiPesca!J23="",DatiPesca!G23=""),0,DatiPesca!J23*DatiPesca!H23*DatiPesca!G23)</f>
        <v>0</v>
      </c>
      <c r="R16" s="10">
        <f t="shared" si="2"/>
        <v>0</v>
      </c>
    </row>
    <row r="17" spans="1:18" x14ac:dyDescent="0.3">
      <c r="A17" s="11"/>
      <c r="B17">
        <f>IF(AND(DatiPesca!B24="",DatiPesca!C24="",DatiPesca!D24="",DatiPesca!E24="",DatiPesca!F24="",DatiPesca!G24=""),0,1)</f>
        <v>0</v>
      </c>
      <c r="C17" t="b">
        <f>IF(AND(DatiPesca!B24="",DatiPesca!C24="",DatiPesca!D24="",DatiPesca!E24="",DatiPesca!F24="",DatiPesca!G24=""),FALSE,LEN(D17)&gt;3)</f>
        <v>0</v>
      </c>
      <c r="D17" t="str">
        <f t="shared" si="0"/>
        <v/>
      </c>
      <c r="E17" t="str">
        <f t="shared" si="1"/>
        <v>Dati imbarcazione Nr. 5 incompleti</v>
      </c>
      <c r="F17">
        <v>5</v>
      </c>
      <c r="G17" s="23" t="str">
        <f>IFERROR(VLOOKUP(DatiPesca!D24,Tabellak!$G:$H,2,0),"")</f>
        <v/>
      </c>
      <c r="O17" s="10"/>
      <c r="P17" s="11"/>
      <c r="Q17">
        <f>IF(OR(DatiPesca!H24="",DatiPesca!J24="",DatiPesca!G24=""),0,DatiPesca!J24*DatiPesca!H24*DatiPesca!G24)</f>
        <v>0</v>
      </c>
      <c r="R17" s="10">
        <f t="shared" si="2"/>
        <v>0</v>
      </c>
    </row>
    <row r="18" spans="1:18" x14ac:dyDescent="0.3">
      <c r="A18" s="11"/>
      <c r="B18">
        <f>IF(AND(DatiPesca!B25="",DatiPesca!C25="",DatiPesca!D25="",DatiPesca!E25="",DatiPesca!F25="",DatiPesca!G25=""),0,1)</f>
        <v>0</v>
      </c>
      <c r="C18" t="b">
        <f>IF(AND(DatiPesca!B25="",DatiPesca!C25="",DatiPesca!D25="",DatiPesca!E25="",DatiPesca!F25="",DatiPesca!G25=""),FALSE,LEN(D18)&gt;3)</f>
        <v>0</v>
      </c>
      <c r="D18" t="str">
        <f t="shared" si="0"/>
        <v/>
      </c>
      <c r="E18" t="str">
        <f t="shared" si="1"/>
        <v>Dati imbarcazione Nr. 6 incompleti</v>
      </c>
      <c r="F18">
        <v>6</v>
      </c>
      <c r="G18" s="23" t="str">
        <f>IFERROR(VLOOKUP(DatiPesca!D25,Tabellak!$G:$H,2,0),"")</f>
        <v/>
      </c>
      <c r="O18" s="10"/>
      <c r="P18" s="11"/>
      <c r="Q18">
        <f>IF(OR(DatiPesca!H25="",DatiPesca!J25="",DatiPesca!G25=""),0,DatiPesca!J25*DatiPesca!H25*DatiPesca!G25)</f>
        <v>0</v>
      </c>
      <c r="R18" s="10">
        <f t="shared" si="2"/>
        <v>0</v>
      </c>
    </row>
    <row r="19" spans="1:18" x14ac:dyDescent="0.3">
      <c r="A19" s="11"/>
      <c r="B19">
        <f>IF(AND(DatiPesca!B26="",DatiPesca!C26="",DatiPesca!D26="",DatiPesca!E26="",DatiPesca!F26="",DatiPesca!G26=""),0,1)</f>
        <v>0</v>
      </c>
      <c r="C19" t="b">
        <f>IF(AND(DatiPesca!B26="",DatiPesca!C26="",DatiPesca!D26="",DatiPesca!E26="",DatiPesca!F26="",DatiPesca!G26=""),FALSE,LEN(D19)&gt;3)</f>
        <v>0</v>
      </c>
      <c r="D19" t="str">
        <f t="shared" si="0"/>
        <v/>
      </c>
      <c r="E19" t="str">
        <f t="shared" si="1"/>
        <v>Dati imbarcazione Nr. 7 incompleti</v>
      </c>
      <c r="F19">
        <v>7</v>
      </c>
      <c r="G19" s="23" t="str">
        <f>IFERROR(VLOOKUP(DatiPesca!D26,Tabellak!$G:$H,2,0),"")</f>
        <v/>
      </c>
      <c r="O19" s="10"/>
      <c r="P19" s="11"/>
      <c r="Q19">
        <f>IF(OR(DatiPesca!H26="",DatiPesca!J26="",DatiPesca!G26=""),0,DatiPesca!J26*DatiPesca!H26*DatiPesca!G26)</f>
        <v>0</v>
      </c>
      <c r="R19" s="10">
        <f t="shared" si="2"/>
        <v>0</v>
      </c>
    </row>
    <row r="20" spans="1:18" x14ac:dyDescent="0.3">
      <c r="A20" s="11"/>
      <c r="B20">
        <f>IF(AND(DatiPesca!B27="",DatiPesca!C27="",DatiPesca!D27="",DatiPesca!E27="",DatiPesca!F27="",DatiPesca!G27=""),0,1)</f>
        <v>0</v>
      </c>
      <c r="C20" t="b">
        <f>IF(AND(DatiPesca!B27="",DatiPesca!C27="",DatiPesca!D27="",DatiPesca!E27="",DatiPesca!F27="",DatiPesca!G27=""),FALSE,LEN(D20)&gt;3)</f>
        <v>0</v>
      </c>
      <c r="D20" t="str">
        <f t="shared" si="0"/>
        <v/>
      </c>
      <c r="E20" t="str">
        <f t="shared" si="1"/>
        <v>Dati imbarcazione Nr. 8 incompleti</v>
      </c>
      <c r="F20">
        <v>8</v>
      </c>
      <c r="G20" s="23" t="str">
        <f>IFERROR(VLOOKUP(DatiPesca!D27,Tabellak!$G:$H,2,0),"")</f>
        <v/>
      </c>
      <c r="O20" s="10"/>
      <c r="P20" s="11"/>
      <c r="Q20">
        <f>IF(OR(DatiPesca!H27="",DatiPesca!J27="",DatiPesca!G27=""),0,DatiPesca!J27*DatiPesca!H27*DatiPesca!G27)</f>
        <v>0</v>
      </c>
      <c r="R20" s="10">
        <f t="shared" si="2"/>
        <v>0</v>
      </c>
    </row>
    <row r="21" spans="1:18" x14ac:dyDescent="0.3">
      <c r="A21" s="11"/>
      <c r="B21">
        <f>IF(AND(DatiPesca!B28="",DatiPesca!C28="",DatiPesca!D28="",DatiPesca!E28="",DatiPesca!F28="",DatiPesca!G28=""),0,1)</f>
        <v>0</v>
      </c>
      <c r="C21" t="b">
        <f>IF(AND(DatiPesca!B28="",DatiPesca!C28="",DatiPesca!D28="",DatiPesca!E28="",DatiPesca!F28="",DatiPesca!G28=""),FALSE,LEN(D21)&gt;3)</f>
        <v>0</v>
      </c>
      <c r="D21" t="str">
        <f t="shared" si="0"/>
        <v/>
      </c>
      <c r="E21" t="str">
        <f t="shared" si="1"/>
        <v>Dati imbarcazione Nr. 9 incompleti</v>
      </c>
      <c r="F21">
        <v>9</v>
      </c>
      <c r="G21" s="23" t="str">
        <f>IFERROR(VLOOKUP(DatiPesca!D28,Tabellak!$G:$H,2,0),"")</f>
        <v/>
      </c>
      <c r="O21" s="10"/>
      <c r="P21" s="11"/>
      <c r="Q21">
        <f>IF(OR(DatiPesca!H28="",DatiPesca!J28="",DatiPesca!G28=""),0,DatiPesca!J28*DatiPesca!H28*DatiPesca!G28)</f>
        <v>0</v>
      </c>
      <c r="R21" s="10">
        <f t="shared" si="2"/>
        <v>0</v>
      </c>
    </row>
    <row r="22" spans="1:18" ht="15" thickBot="1" x14ac:dyDescent="0.35">
      <c r="A22" s="11"/>
      <c r="B22" s="13">
        <f>IF(AND(DatiPesca!B29="",DatiPesca!C29="",DatiPesca!D29="",DatiPesca!E29="",DatiPesca!F29="",DatiPesca!G29=""),0,1)</f>
        <v>0</v>
      </c>
      <c r="C22" t="b">
        <f>IF(AND(DatiPesca!B29="",DatiPesca!C29="",DatiPesca!D29="",DatiPesca!E29="",DatiPesca!F29="",DatiPesca!G29=""),FALSE,LEN(D22)&gt;3)</f>
        <v>0</v>
      </c>
      <c r="D22" t="str">
        <f t="shared" si="0"/>
        <v/>
      </c>
      <c r="E22" t="str">
        <f t="shared" si="1"/>
        <v>Dati imbarcazione Nr. 10 incompleti</v>
      </c>
      <c r="F22">
        <v>10</v>
      </c>
      <c r="G22" s="23" t="str">
        <f>IFERROR(VLOOKUP(DatiPesca!D29,Tabellak!$G:$H,2,0),"")</f>
        <v/>
      </c>
      <c r="O22" s="10"/>
      <c r="P22" s="11"/>
      <c r="Q22">
        <f>IF(OR(DatiPesca!H29="",DatiPesca!J29="",DatiPesca!G29=""),0,DatiPesca!J29*DatiPesca!H29*DatiPesca!G29)</f>
        <v>0</v>
      </c>
      <c r="R22" s="10">
        <f t="shared" si="2"/>
        <v>0</v>
      </c>
    </row>
    <row r="23" spans="1:18" ht="15" thickBot="1" x14ac:dyDescent="0.35">
      <c r="A23" s="12"/>
      <c r="B23" s="29">
        <f>SUM(B13:B22)</f>
        <v>0</v>
      </c>
      <c r="C23" s="13" t="b">
        <f>B23&lt;=0</f>
        <v>1</v>
      </c>
      <c r="D23" s="13" t="s">
        <v>66</v>
      </c>
      <c r="E23" s="28"/>
      <c r="F23" s="30"/>
      <c r="G23" s="30"/>
      <c r="H23" s="30"/>
      <c r="I23" s="30"/>
      <c r="J23" s="30"/>
      <c r="K23" s="30"/>
      <c r="L23" s="13"/>
      <c r="M23" s="13"/>
      <c r="N23" s="13"/>
      <c r="O23" s="14"/>
      <c r="P23" s="12"/>
      <c r="Q23" s="13"/>
      <c r="R23" s="14">
        <f>TRUNC(SUM(R13:R22))</f>
        <v>0</v>
      </c>
    </row>
    <row r="24" spans="1:18" x14ac:dyDescent="0.3">
      <c r="A24" s="19" t="s">
        <v>28</v>
      </c>
      <c r="C24" t="s">
        <v>14</v>
      </c>
    </row>
    <row r="25" spans="1:18" x14ac:dyDescent="0.3">
      <c r="A25" t="s">
        <v>13</v>
      </c>
      <c r="B25" t="s">
        <v>15</v>
      </c>
      <c r="C25" t="b">
        <f>DatiPesca!C9=""</f>
        <v>1</v>
      </c>
      <c r="D25" t="s">
        <v>20</v>
      </c>
    </row>
    <row r="26" spans="1:18" x14ac:dyDescent="0.3">
      <c r="B26" t="s">
        <v>16</v>
      </c>
      <c r="C26" t="b" cm="1">
        <f t="array" ref="C26">_xlfn.IFS(DatiPesca!C10="",TRUE,LEN(DatiPesca!E10)&gt;2,TRUE,TRUE,FALSE)</f>
        <v>1</v>
      </c>
      <c r="D26" t="s">
        <v>18</v>
      </c>
    </row>
    <row r="27" spans="1:18" x14ac:dyDescent="0.3">
      <c r="B27" t="s">
        <v>17</v>
      </c>
      <c r="C27" t="b" cm="1">
        <f t="array" ref="C27">_xlfn.IFS(DatiPesca!C11="",TRUE,LEN(DatiPesca!E11)&gt;2,TRUE,TRUE,FALSE)</f>
        <v>1</v>
      </c>
      <c r="D27" t="s">
        <v>19</v>
      </c>
    </row>
    <row r="28" spans="1:18" x14ac:dyDescent="0.3">
      <c r="A28" t="s">
        <v>29</v>
      </c>
      <c r="B28" t="s">
        <v>30</v>
      </c>
      <c r="C28" t="b">
        <f>DatiPesca!C14=""</f>
        <v>1</v>
      </c>
      <c r="D28" t="s">
        <v>68</v>
      </c>
    </row>
    <row r="29" spans="1:18" x14ac:dyDescent="0.3">
      <c r="B29" t="s">
        <v>31</v>
      </c>
      <c r="C29" t="b">
        <f>DatiPesca!C15=""</f>
        <v>1</v>
      </c>
      <c r="D29" t="s">
        <v>68</v>
      </c>
    </row>
    <row r="30" spans="1:18" x14ac:dyDescent="0.3">
      <c r="B30" t="s">
        <v>32</v>
      </c>
      <c r="C30" t="b">
        <f>DatiPesca!C16=""</f>
        <v>1</v>
      </c>
      <c r="D30" t="s">
        <v>68</v>
      </c>
    </row>
    <row r="31" spans="1:18" x14ac:dyDescent="0.3">
      <c r="A31" t="s">
        <v>69</v>
      </c>
      <c r="B31" t="s">
        <v>70</v>
      </c>
      <c r="C31" t="b">
        <f>OR(C13:C23)</f>
        <v>1</v>
      </c>
      <c r="D31" t="str">
        <f>_xlfn.XLOOKUP(TRUE,C13:C23,D13:D23,"")</f>
        <v>Nessuna imbarcazione inserita</v>
      </c>
    </row>
  </sheetData>
  <sheetProtection algorithmName="SHA-512" hashValue="73T0rjjMyaTCgIQ6Vnk+kZ4iBYatcsYAYw4ZnzUyDwJiHo07pxG0VsFMPXgZTjA/Xj/ZM1dlCDvaOfH00v17/A==" saltValue="lyqpeaq8ObfT71czHFZhe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05eb019-d1b9-46b8-80bb-a825d4facfed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58E5BE701E0E341B5C8F5A4DE20E635" ma:contentTypeVersion="14" ma:contentTypeDescription="Creare un nuovo documento." ma:contentTypeScope="" ma:versionID="813eebef6e63081c1c262822e0aa803c">
  <xsd:schema xmlns:xsd="http://www.w3.org/2001/XMLSchema" xmlns:xs="http://www.w3.org/2001/XMLSchema" xmlns:p="http://schemas.microsoft.com/office/2006/metadata/properties" xmlns:ns1="http://schemas.microsoft.com/sharepoint/v3" xmlns:ns2="305eb019-d1b9-46b8-80bb-a825d4facfed" targetNamespace="http://schemas.microsoft.com/office/2006/metadata/properties" ma:root="true" ma:fieldsID="6cdb9c3d5438289ea3a3f611f9947e43" ns1:_="" ns2:_="">
    <xsd:import namespace="http://schemas.microsoft.com/sharepoint/v3"/>
    <xsd:import namespace="305eb019-d1b9-46b8-80bb-a825d4fac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5eb019-d1b9-46b8-80bb-a825d4fac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7364E-D9A6-46BD-A137-5DDB223B0D4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5eb019-d1b9-46b8-80bb-a825d4facfed"/>
  </ds:schemaRefs>
</ds:datastoreItem>
</file>

<file path=customXml/itemProps2.xml><?xml version="1.0" encoding="utf-8"?>
<ds:datastoreItem xmlns:ds="http://schemas.openxmlformats.org/officeDocument/2006/customXml" ds:itemID="{D8BEDA57-47D5-4F95-B45F-2088AB7A46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5DD14F-DD1F-4CB8-852B-A3D725A7D7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05eb019-d1b9-46b8-80bb-a825d4fac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25</vt:i4>
      </vt:variant>
    </vt:vector>
  </HeadingPairs>
  <TitlesOfParts>
    <vt:vector size="28" baseType="lpstr">
      <vt:lpstr>DatiPesca</vt:lpstr>
      <vt:lpstr>Tabellak</vt:lpstr>
      <vt:lpstr>Controlli</vt:lpstr>
      <vt:lpstr>CL_CIRCUIZIONE</vt:lpstr>
      <vt:lpstr>CL_DRAGA_IDRAULICA</vt:lpstr>
      <vt:lpstr>CL_PALANGARO</vt:lpstr>
      <vt:lpstr>CL_PICCOLA_PESCA</vt:lpstr>
      <vt:lpstr>CL_RAPIDO</vt:lpstr>
      <vt:lpstr>CL_STRASCICO</vt:lpstr>
      <vt:lpstr>CL_VOLANTE</vt:lpstr>
      <vt:lpstr>I_CF</vt:lpstr>
      <vt:lpstr>I_DP_SR1</vt:lpstr>
      <vt:lpstr>I_DP_T1</vt:lpstr>
      <vt:lpstr>I_DP_T2</vt:lpstr>
      <vt:lpstr>I_E</vt:lpstr>
      <vt:lpstr>I_PIVA</vt:lpstr>
      <vt:lpstr>I_RAGIONE_SOCIALE</vt:lpstr>
      <vt:lpstr>I_SUM</vt:lpstr>
      <vt:lpstr>I_TABLE</vt:lpstr>
      <vt:lpstr>I_TYPE</vt:lpstr>
      <vt:lpstr>ListaSistemi</vt:lpstr>
      <vt:lpstr>T_COL_CONST</vt:lpstr>
      <vt:lpstr>T_COL_GG</vt:lpstr>
      <vt:lpstr>T_COL_IDKEY</vt:lpstr>
      <vt:lpstr>T_COL_MON</vt:lpstr>
      <vt:lpstr>T_COL_NaveNome</vt:lpstr>
      <vt:lpstr>T_COL_NaveUe</vt:lpstr>
      <vt:lpstr>T_COL_VALUE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Marchianò Giuseppe</dc:creator>
  <cp:lastModifiedBy>Marchianò Giuseppe</cp:lastModifiedBy>
  <dcterms:created xsi:type="dcterms:W3CDTF">2015-06-05T18:19:34Z</dcterms:created>
  <dcterms:modified xsi:type="dcterms:W3CDTF">2026-08-06T13:10:19Z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0x010100658E5BE701E0E341B5C8F5A4DE20E635</vt:lpwstr>
  </property>
</Properties>
</file>